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440" windowHeight="7665" tabRatio="810"/>
  </bookViews>
  <sheets>
    <sheet name="obliczenia_efekt_PM10" sheetId="1" r:id="rId1"/>
    <sheet name="obliczenia_efekt_PM2,5" sheetId="6" r:id="rId2"/>
    <sheet name="obliczenia_efekt_B(a)P" sheetId="7" r:id="rId3"/>
    <sheet name="obliczenia_efekt_NO2" sheetId="8" r:id="rId4"/>
    <sheet name="obliczenia_efekt_SO2" sheetId="9" r:id="rId5"/>
    <sheet name="termomodernizacja" sheetId="2" r:id="rId6"/>
    <sheet name="źródła ciepła" sheetId="5" r:id="rId7"/>
    <sheet name="emisja powierzchniowa_miasta" sheetId="3" r:id="rId8"/>
    <sheet name="emisja powierzchniowa_gminy" sheetId="4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9"/>
  <c r="I9"/>
  <c r="C9"/>
  <c r="L9" s="1"/>
  <c r="I8"/>
  <c r="C8"/>
  <c r="L8" s="1"/>
  <c r="I7"/>
  <c r="C7"/>
  <c r="I6"/>
  <c r="C6"/>
  <c r="I5"/>
  <c r="C5"/>
  <c r="L5" s="1"/>
  <c r="I4"/>
  <c r="C4"/>
  <c r="L4" s="1"/>
  <c r="C3"/>
  <c r="C2"/>
  <c r="K6" i="8"/>
  <c r="I9"/>
  <c r="C9"/>
  <c r="L9" s="1"/>
  <c r="I8"/>
  <c r="C8"/>
  <c r="I7"/>
  <c r="C7"/>
  <c r="I6"/>
  <c r="C6"/>
  <c r="L6" s="1"/>
  <c r="I5"/>
  <c r="C5"/>
  <c r="L5" s="1"/>
  <c r="I4"/>
  <c r="C4"/>
  <c r="C3"/>
  <c r="C2"/>
  <c r="K6" i="7"/>
  <c r="I9"/>
  <c r="C9"/>
  <c r="I8"/>
  <c r="C8"/>
  <c r="L8" s="1"/>
  <c r="I7"/>
  <c r="C7"/>
  <c r="I6"/>
  <c r="C6"/>
  <c r="I5"/>
  <c r="C5"/>
  <c r="L5" s="1"/>
  <c r="I4"/>
  <c r="C4"/>
  <c r="L4" s="1"/>
  <c r="C3"/>
  <c r="C2"/>
  <c r="K6" i="6"/>
  <c r="I9"/>
  <c r="C9"/>
  <c r="L9" s="1"/>
  <c r="I8"/>
  <c r="C8"/>
  <c r="L8" s="1"/>
  <c r="I7"/>
  <c r="C7"/>
  <c r="I6"/>
  <c r="C6"/>
  <c r="I5"/>
  <c r="C5"/>
  <c r="L5" s="1"/>
  <c r="I4"/>
  <c r="C4"/>
  <c r="C3"/>
  <c r="C2"/>
  <c r="L6" l="1"/>
  <c r="L7" i="7"/>
  <c r="L7" i="6"/>
  <c r="L6" i="7"/>
  <c r="L9"/>
  <c r="L7" i="8"/>
  <c r="L6" i="9"/>
  <c r="L4" i="6"/>
  <c r="L4" i="8"/>
  <c r="L8"/>
  <c r="L7" i="9"/>
  <c r="R3" i="5" l="1"/>
  <c r="S3" s="1"/>
  <c r="E5" i="9" s="1"/>
  <c r="R4" i="5"/>
  <c r="S4" s="1"/>
  <c r="E6" i="9" s="1"/>
  <c r="R5" i="5"/>
  <c r="S5" s="1"/>
  <c r="E7" i="9" s="1"/>
  <c r="R6" i="5"/>
  <c r="S6" s="1"/>
  <c r="E8" i="9" s="1"/>
  <c r="R7" i="5"/>
  <c r="S7" s="1"/>
  <c r="E9" i="9" s="1"/>
  <c r="R8" i="5"/>
  <c r="S8" s="1"/>
  <c r="R2"/>
  <c r="S2" s="1"/>
  <c r="E4" i="9" s="1"/>
  <c r="O3" i="5"/>
  <c r="P3" s="1"/>
  <c r="E5" i="8" s="1"/>
  <c r="O4" i="5"/>
  <c r="P4" s="1"/>
  <c r="E6" i="8" s="1"/>
  <c r="O5" i="5"/>
  <c r="P5" s="1"/>
  <c r="E7" i="8" s="1"/>
  <c r="O6" i="5"/>
  <c r="P6" s="1"/>
  <c r="E8" i="8" s="1"/>
  <c r="O7" i="5"/>
  <c r="P7" s="1"/>
  <c r="E9" i="8" s="1"/>
  <c r="O8" i="5"/>
  <c r="P8" s="1"/>
  <c r="O2"/>
  <c r="P2" s="1"/>
  <c r="E4" i="8" s="1"/>
  <c r="L3" i="5"/>
  <c r="M3" s="1"/>
  <c r="E5" i="7" s="1"/>
  <c r="L4" i="5"/>
  <c r="M4" s="1"/>
  <c r="E6" i="7" s="1"/>
  <c r="L5" i="5"/>
  <c r="M5" s="1"/>
  <c r="E7" i="7" s="1"/>
  <c r="L6" i="5"/>
  <c r="M6" s="1"/>
  <c r="E8" i="7" s="1"/>
  <c r="L7" i="5"/>
  <c r="M7" s="1"/>
  <c r="E9" i="7" s="1"/>
  <c r="L8" i="5"/>
  <c r="M8" s="1"/>
  <c r="L2"/>
  <c r="M2" s="1"/>
  <c r="E4" i="7" s="1"/>
  <c r="I3" i="5"/>
  <c r="J3" s="1"/>
  <c r="E5" i="6" s="1"/>
  <c r="I4" i="5"/>
  <c r="J4" s="1"/>
  <c r="E6" i="6" s="1"/>
  <c r="I5" i="5"/>
  <c r="J5" s="1"/>
  <c r="E7" i="6" s="1"/>
  <c r="I6" i="5"/>
  <c r="J6" s="1"/>
  <c r="E8" i="6" s="1"/>
  <c r="I7" i="5"/>
  <c r="J7" s="1"/>
  <c r="E9" i="6" s="1"/>
  <c r="I8" i="5"/>
  <c r="J8" s="1"/>
  <c r="I2"/>
  <c r="J2" s="1"/>
  <c r="E4" i="6" s="1"/>
  <c r="K4" i="4"/>
  <c r="K5"/>
  <c r="K7"/>
  <c r="K8"/>
  <c r="K9"/>
  <c r="K10"/>
  <c r="K12"/>
  <c r="K13"/>
  <c r="K14"/>
  <c r="K15"/>
  <c r="K16"/>
  <c r="K17"/>
  <c r="K18"/>
  <c r="K19"/>
  <c r="K20"/>
  <c r="K21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9"/>
  <c r="K60"/>
  <c r="K61"/>
  <c r="K62"/>
  <c r="K64"/>
  <c r="K65"/>
  <c r="K66"/>
  <c r="K67"/>
  <c r="K68"/>
  <c r="K69"/>
  <c r="K70"/>
  <c r="K71"/>
  <c r="K72"/>
  <c r="K73"/>
  <c r="K76"/>
  <c r="K77"/>
  <c r="K78"/>
  <c r="K79"/>
  <c r="K80"/>
  <c r="K81"/>
  <c r="K82"/>
  <c r="K83"/>
  <c r="K85"/>
  <c r="K86"/>
  <c r="K88"/>
  <c r="K89"/>
  <c r="K90"/>
  <c r="K91"/>
  <c r="K92"/>
  <c r="K95"/>
  <c r="K96"/>
  <c r="K97"/>
  <c r="K99"/>
  <c r="K101"/>
  <c r="K102"/>
  <c r="K103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5"/>
  <c r="K126"/>
  <c r="K127"/>
  <c r="K128"/>
  <c r="K129"/>
  <c r="K134"/>
  <c r="K135"/>
  <c r="K136"/>
  <c r="K137"/>
  <c r="K138"/>
  <c r="K139"/>
  <c r="K140"/>
  <c r="K141"/>
  <c r="K142"/>
  <c r="K143"/>
  <c r="K144"/>
  <c r="K146"/>
  <c r="K147"/>
  <c r="K148"/>
  <c r="K149"/>
  <c r="K150"/>
  <c r="K151"/>
  <c r="K3"/>
  <c r="G4"/>
  <c r="H4"/>
  <c r="G5"/>
  <c r="H5"/>
  <c r="G7"/>
  <c r="H7"/>
  <c r="G8"/>
  <c r="H8"/>
  <c r="G9"/>
  <c r="H9"/>
  <c r="G10"/>
  <c r="H10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G45"/>
  <c r="H45"/>
  <c r="G46"/>
  <c r="H46"/>
  <c r="G47"/>
  <c r="H47"/>
  <c r="G48"/>
  <c r="H48"/>
  <c r="G49"/>
  <c r="H49"/>
  <c r="G50"/>
  <c r="H50"/>
  <c r="G51"/>
  <c r="H51"/>
  <c r="G52"/>
  <c r="H52"/>
  <c r="G53"/>
  <c r="H53"/>
  <c r="G54"/>
  <c r="H54"/>
  <c r="G55"/>
  <c r="H55"/>
  <c r="G56"/>
  <c r="H56"/>
  <c r="G57"/>
  <c r="H57"/>
  <c r="G59"/>
  <c r="H59"/>
  <c r="G60"/>
  <c r="H60"/>
  <c r="G61"/>
  <c r="H61"/>
  <c r="G62"/>
  <c r="H62"/>
  <c r="G64"/>
  <c r="H64"/>
  <c r="G65"/>
  <c r="H65"/>
  <c r="G66"/>
  <c r="H66"/>
  <c r="G67"/>
  <c r="H67"/>
  <c r="G68"/>
  <c r="H68"/>
  <c r="G69"/>
  <c r="H69"/>
  <c r="G70"/>
  <c r="H70"/>
  <c r="G71"/>
  <c r="H71"/>
  <c r="G72"/>
  <c r="H72"/>
  <c r="G73"/>
  <c r="H73"/>
  <c r="G76"/>
  <c r="H76"/>
  <c r="G77"/>
  <c r="H77"/>
  <c r="G78"/>
  <c r="H78"/>
  <c r="G79"/>
  <c r="H79"/>
  <c r="G80"/>
  <c r="H80"/>
  <c r="G81"/>
  <c r="H81"/>
  <c r="G82"/>
  <c r="H82"/>
  <c r="G83"/>
  <c r="H83"/>
  <c r="G85"/>
  <c r="H85"/>
  <c r="G86"/>
  <c r="H86"/>
  <c r="G88"/>
  <c r="H88"/>
  <c r="G89"/>
  <c r="H89"/>
  <c r="G90"/>
  <c r="H90"/>
  <c r="G91"/>
  <c r="H91"/>
  <c r="G92"/>
  <c r="H92"/>
  <c r="G95"/>
  <c r="H95"/>
  <c r="G96"/>
  <c r="H96"/>
  <c r="G97"/>
  <c r="H97"/>
  <c r="G99"/>
  <c r="H99"/>
  <c r="G101"/>
  <c r="H101"/>
  <c r="G102"/>
  <c r="H102"/>
  <c r="G103"/>
  <c r="H103"/>
  <c r="G105"/>
  <c r="H105"/>
  <c r="G106"/>
  <c r="H106"/>
  <c r="G107"/>
  <c r="H107"/>
  <c r="G108"/>
  <c r="H108"/>
  <c r="G109"/>
  <c r="H109"/>
  <c r="G110"/>
  <c r="H110"/>
  <c r="G111"/>
  <c r="H111"/>
  <c r="G112"/>
  <c r="H112"/>
  <c r="G113"/>
  <c r="H113"/>
  <c r="G114"/>
  <c r="H114"/>
  <c r="G115"/>
  <c r="H115"/>
  <c r="G116"/>
  <c r="H116"/>
  <c r="G117"/>
  <c r="H117"/>
  <c r="G118"/>
  <c r="H118"/>
  <c r="G119"/>
  <c r="H119"/>
  <c r="G120"/>
  <c r="H120"/>
  <c r="G121"/>
  <c r="H121"/>
  <c r="G122"/>
  <c r="H122"/>
  <c r="G123"/>
  <c r="H123"/>
  <c r="G125"/>
  <c r="H125"/>
  <c r="G126"/>
  <c r="H126"/>
  <c r="G127"/>
  <c r="H127"/>
  <c r="G128"/>
  <c r="H128"/>
  <c r="G129"/>
  <c r="H129"/>
  <c r="G134"/>
  <c r="H134"/>
  <c r="G135"/>
  <c r="H135"/>
  <c r="G136"/>
  <c r="H136"/>
  <c r="G137"/>
  <c r="H137"/>
  <c r="G138"/>
  <c r="H138"/>
  <c r="G139"/>
  <c r="H139"/>
  <c r="G140"/>
  <c r="H140"/>
  <c r="G141"/>
  <c r="H141"/>
  <c r="G142"/>
  <c r="H142"/>
  <c r="G143"/>
  <c r="H143"/>
  <c r="G144"/>
  <c r="H144"/>
  <c r="G146"/>
  <c r="H146"/>
  <c r="G147"/>
  <c r="H147"/>
  <c r="G148"/>
  <c r="H148"/>
  <c r="G149"/>
  <c r="H149"/>
  <c r="G150"/>
  <c r="H150"/>
  <c r="G151"/>
  <c r="H151"/>
  <c r="H3"/>
  <c r="G3"/>
  <c r="F4"/>
  <c r="F5"/>
  <c r="F7"/>
  <c r="F8"/>
  <c r="F9"/>
  <c r="F10"/>
  <c r="F12"/>
  <c r="F13"/>
  <c r="F14"/>
  <c r="F15"/>
  <c r="F16"/>
  <c r="F17"/>
  <c r="F18"/>
  <c r="F19"/>
  <c r="F20"/>
  <c r="F21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9"/>
  <c r="F60"/>
  <c r="F61"/>
  <c r="F62"/>
  <c r="F64"/>
  <c r="F65"/>
  <c r="F66"/>
  <c r="F67"/>
  <c r="F68"/>
  <c r="F69"/>
  <c r="F70"/>
  <c r="F71"/>
  <c r="F72"/>
  <c r="F73"/>
  <c r="F76"/>
  <c r="F77"/>
  <c r="F78"/>
  <c r="F79"/>
  <c r="F80"/>
  <c r="F81"/>
  <c r="F82"/>
  <c r="F83"/>
  <c r="F85"/>
  <c r="F86"/>
  <c r="F88"/>
  <c r="F89"/>
  <c r="F90"/>
  <c r="F91"/>
  <c r="F92"/>
  <c r="F95"/>
  <c r="F96"/>
  <c r="F97"/>
  <c r="F99"/>
  <c r="F101"/>
  <c r="F102"/>
  <c r="F103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5"/>
  <c r="F126"/>
  <c r="F127"/>
  <c r="F128"/>
  <c r="F129"/>
  <c r="F134"/>
  <c r="F135"/>
  <c r="F136"/>
  <c r="F137"/>
  <c r="F138"/>
  <c r="F139"/>
  <c r="F140"/>
  <c r="F141"/>
  <c r="F142"/>
  <c r="F143"/>
  <c r="F144"/>
  <c r="F146"/>
  <c r="F147"/>
  <c r="F148"/>
  <c r="F149"/>
  <c r="F150"/>
  <c r="F151"/>
  <c r="F3"/>
  <c r="D20" i="2"/>
  <c r="D19"/>
  <c r="E19" s="1"/>
  <c r="D18"/>
  <c r="E18" s="1"/>
  <c r="C3" i="1"/>
  <c r="C4"/>
  <c r="C5"/>
  <c r="C6"/>
  <c r="L6" s="1"/>
  <c r="C7"/>
  <c r="C8"/>
  <c r="C9"/>
  <c r="C2"/>
  <c r="I9"/>
  <c r="I8"/>
  <c r="L8" s="1"/>
  <c r="I7"/>
  <c r="I6"/>
  <c r="I5"/>
  <c r="I4"/>
  <c r="F4" i="3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H3"/>
  <c r="G3"/>
  <c r="F3"/>
  <c r="K4"/>
  <c r="K5"/>
  <c r="K6"/>
  <c r="K7"/>
  <c r="K8"/>
  <c r="K9"/>
  <c r="K10"/>
  <c r="K11"/>
  <c r="K12"/>
  <c r="K13"/>
  <c r="K14"/>
  <c r="K15"/>
  <c r="K16"/>
  <c r="K17"/>
  <c r="K18"/>
  <c r="K19"/>
  <c r="K20"/>
  <c r="K21"/>
  <c r="K3"/>
  <c r="K6" i="1"/>
  <c r="L9"/>
  <c r="D8"/>
  <c r="G3" i="5"/>
  <c r="E5" i="1" s="1"/>
  <c r="G4" i="5"/>
  <c r="E6" i="1" s="1"/>
  <c r="G5" i="5"/>
  <c r="E7" i="1" s="1"/>
  <c r="G7" i="5"/>
  <c r="E9" i="1" s="1"/>
  <c r="G8" i="5"/>
  <c r="D7" i="1" s="1"/>
  <c r="F7" s="1"/>
  <c r="G7" s="1"/>
  <c r="G2" i="5"/>
  <c r="E4" i="1" s="1"/>
  <c r="F3" i="5"/>
  <c r="F4"/>
  <c r="F5"/>
  <c r="F6"/>
  <c r="G6" s="1"/>
  <c r="E8" i="1" s="1"/>
  <c r="F7" i="5"/>
  <c r="F8"/>
  <c r="F2"/>
  <c r="D16" i="3"/>
  <c r="G5" i="2"/>
  <c r="G6"/>
  <c r="G7"/>
  <c r="G8"/>
  <c r="G9"/>
  <c r="G10"/>
  <c r="G11"/>
  <c r="G4"/>
  <c r="L7" i="1"/>
  <c r="L5"/>
  <c r="L4"/>
  <c r="D9" i="7" l="1"/>
  <c r="F9" s="1"/>
  <c r="D5"/>
  <c r="F5" s="1"/>
  <c r="D8"/>
  <c r="F8" s="1"/>
  <c r="D7"/>
  <c r="F7" s="1"/>
  <c r="D6"/>
  <c r="F6" s="1"/>
  <c r="G6" s="1"/>
  <c r="D4"/>
  <c r="F4" s="1"/>
  <c r="E21" i="2"/>
  <c r="F19" s="1"/>
  <c r="D5" i="6"/>
  <c r="F5" s="1"/>
  <c r="D8"/>
  <c r="F8" s="1"/>
  <c r="D4"/>
  <c r="F4" s="1"/>
  <c r="D7"/>
  <c r="F7" s="1"/>
  <c r="D6"/>
  <c r="F6" s="1"/>
  <c r="G6" s="1"/>
  <c r="D9"/>
  <c r="F9" s="1"/>
  <c r="D7" i="9"/>
  <c r="F7" s="1"/>
  <c r="D6"/>
  <c r="F6" s="1"/>
  <c r="G6" s="1"/>
  <c r="D9"/>
  <c r="F9" s="1"/>
  <c r="D5"/>
  <c r="F5" s="1"/>
  <c r="D8"/>
  <c r="F8" s="1"/>
  <c r="D4"/>
  <c r="F4" s="1"/>
  <c r="D4" i="8"/>
  <c r="F4" s="1"/>
  <c r="D9"/>
  <c r="F9" s="1"/>
  <c r="D5"/>
  <c r="F5" s="1"/>
  <c r="D7"/>
  <c r="F7" s="1"/>
  <c r="D6"/>
  <c r="F6" s="1"/>
  <c r="G6" s="1"/>
  <c r="D8"/>
  <c r="F8" s="1"/>
  <c r="D9" i="1"/>
  <c r="F9" s="1"/>
  <c r="G9" s="1"/>
  <c r="D5"/>
  <c r="F5" s="1"/>
  <c r="G5" s="1"/>
  <c r="I2"/>
  <c r="L2" s="1"/>
  <c r="I2" i="9"/>
  <c r="I3"/>
  <c r="L3" s="1"/>
  <c r="I3" i="8"/>
  <c r="L3" s="1"/>
  <c r="I2" i="7"/>
  <c r="I3" i="6"/>
  <c r="L3" s="1"/>
  <c r="I2" i="8"/>
  <c r="I2" i="6"/>
  <c r="I3" i="7"/>
  <c r="L3" s="1"/>
  <c r="F8" i="1"/>
  <c r="G8" s="1"/>
  <c r="D6"/>
  <c r="F6" s="1"/>
  <c r="G6" s="1"/>
  <c r="D4"/>
  <c r="F4" s="1"/>
  <c r="G4" s="1"/>
  <c r="E20" i="2"/>
  <c r="I3" i="1"/>
  <c r="L3" s="1"/>
  <c r="G12" i="2"/>
  <c r="G14" s="1"/>
  <c r="J7" i="1"/>
  <c r="K7" s="1"/>
  <c r="J9"/>
  <c r="K9" s="1"/>
  <c r="J8"/>
  <c r="K8" s="1"/>
  <c r="K19" i="2" l="1"/>
  <c r="L19" s="1"/>
  <c r="E3" i="7" s="1"/>
  <c r="O19" i="2"/>
  <c r="P19" s="1"/>
  <c r="E3" i="9" s="1"/>
  <c r="M19" i="2"/>
  <c r="N19" s="1"/>
  <c r="E3" i="8" s="1"/>
  <c r="I19" i="2"/>
  <c r="J19" s="1"/>
  <c r="E3" i="6" s="1"/>
  <c r="J4" i="9"/>
  <c r="K4" s="1"/>
  <c r="G4"/>
  <c r="J4" i="1"/>
  <c r="K4" s="1"/>
  <c r="I10" i="7"/>
  <c r="L2"/>
  <c r="L10" s="1"/>
  <c r="G4" i="8"/>
  <c r="J4"/>
  <c r="K4" s="1"/>
  <c r="G9" i="9"/>
  <c r="J9"/>
  <c r="K9" s="1"/>
  <c r="G5" i="6"/>
  <c r="J5"/>
  <c r="K5" s="1"/>
  <c r="J7" i="7"/>
  <c r="K7" s="1"/>
  <c r="G7"/>
  <c r="J7" i="6"/>
  <c r="K7" s="1"/>
  <c r="G7"/>
  <c r="G8" i="7"/>
  <c r="J8"/>
  <c r="K8" s="1"/>
  <c r="J5" i="8"/>
  <c r="K5" s="1"/>
  <c r="G5"/>
  <c r="J8" i="9"/>
  <c r="K8" s="1"/>
  <c r="G8"/>
  <c r="G7"/>
  <c r="J7"/>
  <c r="K7" s="1"/>
  <c r="J4" i="6"/>
  <c r="K4" s="1"/>
  <c r="G4"/>
  <c r="J4" i="7"/>
  <c r="K4" s="1"/>
  <c r="G4"/>
  <c r="G5"/>
  <c r="J5"/>
  <c r="K5" s="1"/>
  <c r="I10" i="6"/>
  <c r="L2"/>
  <c r="L10" s="1"/>
  <c r="J7" i="8"/>
  <c r="K7" s="1"/>
  <c r="G7"/>
  <c r="I10"/>
  <c r="L2"/>
  <c r="L10" s="1"/>
  <c r="J5" i="1"/>
  <c r="K5" s="1"/>
  <c r="L10"/>
  <c r="I10" i="9"/>
  <c r="L2"/>
  <c r="L10" s="1"/>
  <c r="G8" i="8"/>
  <c r="J8"/>
  <c r="K8" s="1"/>
  <c r="G9"/>
  <c r="J9"/>
  <c r="K9" s="1"/>
  <c r="G5" i="9"/>
  <c r="J5"/>
  <c r="K5" s="1"/>
  <c r="J9" i="6"/>
  <c r="K9" s="1"/>
  <c r="G9"/>
  <c r="G8"/>
  <c r="J8"/>
  <c r="K8" s="1"/>
  <c r="J9" i="7"/>
  <c r="K9" s="1"/>
  <c r="G9"/>
  <c r="G19" i="2"/>
  <c r="H19" s="1"/>
  <c r="E3" i="1" s="1"/>
  <c r="I10"/>
  <c r="F18" i="2"/>
  <c r="F20"/>
  <c r="G18" l="1"/>
  <c r="K18"/>
  <c r="O18"/>
  <c r="P18" s="1"/>
  <c r="E2" i="9" s="1"/>
  <c r="M18" i="2"/>
  <c r="N18" s="1"/>
  <c r="E2" i="8" s="1"/>
  <c r="I18" i="2"/>
  <c r="K20"/>
  <c r="L20" s="1"/>
  <c r="O20"/>
  <c r="P20" s="1"/>
  <c r="M20"/>
  <c r="N20" s="1"/>
  <c r="I20"/>
  <c r="J20" s="1"/>
  <c r="G20"/>
  <c r="H20" s="1"/>
  <c r="F21"/>
  <c r="D3" i="8" l="1"/>
  <c r="F3" s="1"/>
  <c r="D2"/>
  <c r="F2" s="1"/>
  <c r="M21" i="2"/>
  <c r="D3" i="7"/>
  <c r="F3" s="1"/>
  <c r="D2"/>
  <c r="L18" i="2"/>
  <c r="E2" i="7" s="1"/>
  <c r="K21" i="2"/>
  <c r="L21" s="1"/>
  <c r="D3" i="9"/>
  <c r="F3" s="1"/>
  <c r="D2"/>
  <c r="F2" s="1"/>
  <c r="D2" i="6"/>
  <c r="D3"/>
  <c r="F3" s="1"/>
  <c r="J18" i="2"/>
  <c r="E2" i="6" s="1"/>
  <c r="I21" i="2"/>
  <c r="J21" s="1"/>
  <c r="O21"/>
  <c r="P21" s="1"/>
  <c r="D3" i="1"/>
  <c r="F3" s="1"/>
  <c r="G3" s="1"/>
  <c r="D2"/>
  <c r="H18" i="2"/>
  <c r="E2" i="1" s="1"/>
  <c r="G21" i="2"/>
  <c r="H21" s="1"/>
  <c r="G3" i="7" l="1"/>
  <c r="J3"/>
  <c r="K3" s="1"/>
  <c r="G3" i="6"/>
  <c r="J3"/>
  <c r="K3" s="1"/>
  <c r="N21" i="2"/>
  <c r="G3" i="9"/>
  <c r="J3"/>
  <c r="K3" s="1"/>
  <c r="J3" i="1"/>
  <c r="K3" s="1"/>
  <c r="F2" i="6"/>
  <c r="G2" i="8"/>
  <c r="J2"/>
  <c r="G2" i="9"/>
  <c r="J2"/>
  <c r="F2" i="7"/>
  <c r="J3" i="8"/>
  <c r="K3" s="1"/>
  <c r="G3"/>
  <c r="F2" i="1"/>
  <c r="G2" s="1"/>
  <c r="K2" i="8" l="1"/>
  <c r="K10" s="1"/>
  <c r="J10"/>
  <c r="K11" s="1"/>
  <c r="G2" i="7"/>
  <c r="J2"/>
  <c r="K2" i="9"/>
  <c r="K10" s="1"/>
  <c r="J10"/>
  <c r="K11" s="1"/>
  <c r="J2" i="6"/>
  <c r="G2"/>
  <c r="J2" i="1"/>
  <c r="K2" s="1"/>
  <c r="K10" s="1"/>
  <c r="K2" i="7" l="1"/>
  <c r="K10" s="1"/>
  <c r="J10"/>
  <c r="K11" s="1"/>
  <c r="K2" i="6"/>
  <c r="K10" s="1"/>
  <c r="J10"/>
  <c r="K11" s="1"/>
  <c r="J10" i="1"/>
  <c r="K11" s="1"/>
</calcChain>
</file>

<file path=xl/comments1.xml><?xml version="1.0" encoding="utf-8"?>
<comments xmlns="http://schemas.openxmlformats.org/spreadsheetml/2006/main">
  <authors>
    <author>korszunk</author>
  </authors>
  <commentList>
    <comment ref="D21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całkowita powierzchnia mieszkań w gminie</t>
        </r>
      </text>
    </comment>
  </commentList>
</comments>
</file>

<file path=xl/comments2.xml><?xml version="1.0" encoding="utf-8"?>
<comments xmlns="http://schemas.openxmlformats.org/spreadsheetml/2006/main">
  <authors>
    <author>korszunk</author>
  </authors>
  <commentList>
    <comment ref="D2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należy wpisać wartość z arkusza "emisja powierzchniowa_miasta/gminy" z kolumny M</t>
        </r>
      </text>
    </comment>
    <comment ref="D3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należy wpisać wartość z arkusza "emisja powierzchniowa_miasta/gminy" z kolumny G</t>
        </r>
      </text>
    </comment>
    <comment ref="D4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należy wpisać wartość z arkusza "emisja powierzchniowa_miasta/gminy" z kolumny K</t>
        </r>
      </text>
    </comment>
    <comment ref="D5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należy wpisać wartość z arkusza "emisja powierzchniowa_miasta/gminy" z kolumny H</t>
        </r>
      </text>
    </comment>
    <comment ref="D6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należy wpisać wartość z arkusza "emisja powierzchniowa_miasta/gminy" z kolumny L</t>
        </r>
      </text>
    </comment>
    <comment ref="D7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należy wpisać wartość z arkusza "emisja powierzchniowa_miasta/gminy" z kolumny I</t>
        </r>
      </text>
    </comment>
    <comment ref="D8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należy wpisać wartość z arkusza "emisja powierzchniowa_miasta/gminy" z kolumny F</t>
        </r>
      </text>
    </comment>
    <comment ref="F9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tu należy wpisać wartość z arkusza "emisja powierzchniowa_miasta/gminy" z kolumny N</t>
        </r>
      </text>
    </comment>
    <comment ref="I9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tu należy wpisać wartość z arkusza "emisja powierzchniowa_miasta/gminy" z kolumny O</t>
        </r>
      </text>
    </comment>
    <comment ref="L9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tu należy wpisać wartość z arkusza "emisja powierzchniowa_miasta/gminy" z kolumny P</t>
        </r>
      </text>
    </comment>
    <comment ref="O9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tu należy wpisać wartość z arkusza "emisja powierzchniowa_miasta/gminy" z kolumny R</t>
        </r>
      </text>
    </comment>
    <comment ref="R9" authorId="0">
      <text>
        <r>
          <rPr>
            <b/>
            <sz val="9"/>
            <color indexed="81"/>
            <rFont val="Tahoma"/>
            <family val="2"/>
            <charset val="238"/>
          </rPr>
          <t>korszunk:</t>
        </r>
        <r>
          <rPr>
            <sz val="9"/>
            <color indexed="81"/>
            <rFont val="Tahoma"/>
            <family val="2"/>
            <charset val="238"/>
          </rPr>
          <t xml:space="preserve">
tu należy wpisać wartość z arkusza "emisja powierzchniowa_miasta/gminy" z kolumny Q</t>
        </r>
      </text>
    </comment>
  </commentList>
</comments>
</file>

<file path=xl/sharedStrings.xml><?xml version="1.0" encoding="utf-8"?>
<sst xmlns="http://schemas.openxmlformats.org/spreadsheetml/2006/main" count="738" uniqueCount="484">
  <si>
    <t>Rodzaj działania</t>
  </si>
  <si>
    <t>Koszt inwestycyjny jednostkowy
 [zł/mieszk]</t>
  </si>
  <si>
    <t xml:space="preserve">Emisja PM10 przed [kg/ m2]
</t>
  </si>
  <si>
    <t xml:space="preserve">Emisja PM10 po [kg/m2]
</t>
  </si>
  <si>
    <t>Efekt ekolog. [kg/m2]</t>
  </si>
  <si>
    <t>Udział mieszkań objętych działaniem [%]</t>
  </si>
  <si>
    <t>Powierzchnia objęta działaniem [m2]</t>
  </si>
  <si>
    <t>Całk. efekt ekolog [kg/r]</t>
  </si>
  <si>
    <t>Całk. efekt ekolog [%]</t>
  </si>
  <si>
    <t>Całkowity koszt inwestycyjny 
[tys.zł]</t>
  </si>
  <si>
    <t>pełne ocieplenie mieszkania o dużych stratach ciepła</t>
  </si>
  <si>
    <t>częściowe ocieplenie mieszkania o dużych stratach ciepła</t>
  </si>
  <si>
    <t>Razem</t>
  </si>
  <si>
    <t>Koszt inwestycyjny zredukowania emisji PM10 o 1kg/r [zł]</t>
  </si>
  <si>
    <t>wyposażenie mieszkania  w kocioł nowego typu (zasypowy)</t>
  </si>
  <si>
    <t>wyposażenie mieszkania w kocioł gazowy</t>
  </si>
  <si>
    <t>wyposażenie mieszkania w kocioł olejowy</t>
  </si>
  <si>
    <t>Emisja PM10 [kg]</t>
  </si>
  <si>
    <t>sr. temp. month</t>
  </si>
  <si>
    <t>l.dni grzania</t>
  </si>
  <si>
    <t>I</t>
  </si>
  <si>
    <t>II</t>
  </si>
  <si>
    <t>III</t>
  </si>
  <si>
    <t>IV</t>
  </si>
  <si>
    <t>V</t>
  </si>
  <si>
    <t>X</t>
  </si>
  <si>
    <t>XI</t>
  </si>
  <si>
    <t>XII</t>
  </si>
  <si>
    <t>Sd</t>
  </si>
  <si>
    <t>stopniogodziny</t>
  </si>
  <si>
    <t>Całkowite zapotrzebowanie na ciepło [GJ]</t>
  </si>
  <si>
    <t>Udział w zapotrzebowaniu 
ciepła i emisji</t>
  </si>
  <si>
    <t>Mieszkania o małych stratach ciepła</t>
  </si>
  <si>
    <t>Mieszkania o dużych stratach ciepła</t>
  </si>
  <si>
    <t>Ogółem</t>
  </si>
  <si>
    <t>pełny kod powiatu</t>
  </si>
  <si>
    <t>nazwa powiatu</t>
  </si>
  <si>
    <t>KOD gminy</t>
  </si>
  <si>
    <t>zapotrzebowanie ciepła z węgla</t>
  </si>
  <si>
    <t>zapotrzebowanie ciepła z oleju</t>
  </si>
  <si>
    <t>zapotrzebowanie ciepła z drewna</t>
  </si>
  <si>
    <t>zapotrzebowanie ciepła z gazu</t>
  </si>
  <si>
    <t>[GJ/rok]</t>
  </si>
  <si>
    <t>2461</t>
  </si>
  <si>
    <t>Powiat m.Bielsko-Biała</t>
  </si>
  <si>
    <t>2461011</t>
  </si>
  <si>
    <t>2462</t>
  </si>
  <si>
    <t>Powiat m.Bytom</t>
  </si>
  <si>
    <t>2462011</t>
  </si>
  <si>
    <t>2463</t>
  </si>
  <si>
    <t>Powiat m.Chorzów</t>
  </si>
  <si>
    <t>2463011</t>
  </si>
  <si>
    <t>2464</t>
  </si>
  <si>
    <t>Powiat m.Częstochowa</t>
  </si>
  <si>
    <t>2464011</t>
  </si>
  <si>
    <t>2465</t>
  </si>
  <si>
    <t>Powiat m.Dąbrowa Górnicza</t>
  </si>
  <si>
    <t>2465011</t>
  </si>
  <si>
    <t>2466</t>
  </si>
  <si>
    <t>Powiat m.Gliwice</t>
  </si>
  <si>
    <t>2466011</t>
  </si>
  <si>
    <t>2467</t>
  </si>
  <si>
    <t>Powiat m.Jastrzębie-Zdrój</t>
  </si>
  <si>
    <t>2467011</t>
  </si>
  <si>
    <t>2468</t>
  </si>
  <si>
    <t>Powiat m.Jaworzno</t>
  </si>
  <si>
    <t>2468011</t>
  </si>
  <si>
    <t>2469</t>
  </si>
  <si>
    <t>Powiat m.Katowice</t>
  </si>
  <si>
    <t>2469011</t>
  </si>
  <si>
    <t>2470</t>
  </si>
  <si>
    <t>Powiat m.Mysłowice</t>
  </si>
  <si>
    <t>2470011</t>
  </si>
  <si>
    <t>2471</t>
  </si>
  <si>
    <t>Powiat m.Piekary Śląskie</t>
  </si>
  <si>
    <t>2471011</t>
  </si>
  <si>
    <t>2472</t>
  </si>
  <si>
    <t>Powiat m.Ruda Śląska</t>
  </si>
  <si>
    <t>2472011</t>
  </si>
  <si>
    <t>2473</t>
  </si>
  <si>
    <t>Powiat m.Rybnik</t>
  </si>
  <si>
    <t>2473011</t>
  </si>
  <si>
    <t>2474</t>
  </si>
  <si>
    <t>Powiat m.Siemianowice Śląskie</t>
  </si>
  <si>
    <t>2474011</t>
  </si>
  <si>
    <t>2475</t>
  </si>
  <si>
    <t>Powiat m.Sosnowiec</t>
  </si>
  <si>
    <t>2475011</t>
  </si>
  <si>
    <t>2476</t>
  </si>
  <si>
    <t>Powiat m.Świętochłowice</t>
  </si>
  <si>
    <t>2476011</t>
  </si>
  <si>
    <t>2477</t>
  </si>
  <si>
    <t>Powiat m.Tychy</t>
  </si>
  <si>
    <t>2477011</t>
  </si>
  <si>
    <t>2478</t>
  </si>
  <si>
    <t>Powiat m.Zabrze</t>
  </si>
  <si>
    <t>2478011</t>
  </si>
  <si>
    <t>2479</t>
  </si>
  <si>
    <t>Powiat m.Żory</t>
  </si>
  <si>
    <t>2479011</t>
  </si>
  <si>
    <t>Powiat bielski</t>
  </si>
  <si>
    <t>2402011</t>
  </si>
  <si>
    <t>2402022</t>
  </si>
  <si>
    <t>2402032</t>
  </si>
  <si>
    <t>2402044</t>
  </si>
  <si>
    <t>2402052</t>
  </si>
  <si>
    <t>2402062</t>
  </si>
  <si>
    <t>2402072</t>
  </si>
  <si>
    <t>2402082</t>
  </si>
  <si>
    <t>2402094</t>
  </si>
  <si>
    <t>2402102</t>
  </si>
  <si>
    <t>Powiat cieszyński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</si>
  <si>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</si>
  <si>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</si>
  <si>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</si>
  <si>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</si>
  <si>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</si>
  <si>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</si>
  <si>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</si>
  <si>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</si>
  <si>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</si>
  <si>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2403104</t>
  </si>
  <si>
    <t>2403114</t>
  </si>
  <si>
    <t>2403122</t>
  </si>
  <si>
    <t>Powiat żywiecki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</si>
  <si>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</si>
  <si>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</si>
  <si>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</si>
  <si>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</si>
  <si>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</si>
  <si>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</si>
  <si>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</si>
  <si>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</si>
  <si>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</si>
  <si>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</si>
  <si>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</si>
  <si>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</si>
  <si>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</si>
  <si>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</si>
  <si>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</si>
  <si>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Powiat lubliniecki</t>
  </si>
  <si>
    <t>2407011</t>
  </si>
  <si>
    <t>2407022</t>
  </si>
  <si>
    <t>2407032</t>
  </si>
  <si>
    <t>2407042</t>
  </si>
  <si>
    <t>2407052</t>
  </si>
  <si>
    <t>2407062</t>
  </si>
  <si>
    <t>2407072</t>
  </si>
  <si>
    <t>2407084</t>
  </si>
  <si>
    <t>2407085</t>
  </si>
  <si>
    <t>Powiat tarnogórski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</si>
  <si>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</si>
  <si>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</si>
  <si>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</si>
  <si>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</si>
  <si>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</si>
  <si>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</si>
  <si>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</si>
  <si>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</si>
  <si>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</si>
  <si>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Powiat częstochowski</t>
  </si>
  <si>
    <t>2404014</t>
  </si>
  <si>
    <t>2404022</t>
  </si>
  <si>
    <t>2404032</t>
  </si>
  <si>
    <t>2404042</t>
  </si>
  <si>
    <t>2404052</t>
  </si>
  <si>
    <t>2404064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</si>
  <si>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</si>
  <si>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</si>
  <si>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</si>
  <si>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</si>
  <si>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</si>
  <si>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</si>
  <si>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</si>
  <si>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</si>
  <si>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</si>
  <si>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</si>
  <si>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Powiat kłobucki</t>
  </si>
  <si>
    <t>2406014</t>
  </si>
  <si>
    <t>2406024</t>
  </si>
  <si>
    <t>2406032</t>
  </si>
  <si>
    <t>2406042</t>
  </si>
  <si>
    <t>2406052</t>
  </si>
  <si>
    <t>2406062</t>
  </si>
  <si>
    <t>2406072</t>
  </si>
  <si>
    <t>2406082</t>
  </si>
  <si>
    <t>2406092</t>
  </si>
  <si>
    <t>Powiat myszkowski</t>
  </si>
  <si>
    <t>2409011</t>
  </si>
  <si>
    <t>2409024</t>
  </si>
  <si>
    <t>2409032</t>
  </si>
  <si>
    <t>2409042</t>
  </si>
  <si>
    <t>2409054</t>
  </si>
  <si>
    <t>Powiat gliwicki</t>
  </si>
  <si>
    <t>2405011</t>
  </si>
  <si>
    <t>2405021</t>
  </si>
  <si>
    <t>2405032</t>
  </si>
  <si>
    <t>2405042</t>
  </si>
  <si>
    <t>2405052</t>
  </si>
  <si>
    <t>2405064</t>
  </si>
  <si>
    <t>2405074</t>
  </si>
  <si>
    <t>2405082</t>
  </si>
  <si>
    <t>Powiat raciborski</t>
  </si>
  <si>
    <t>2411011</t>
  </si>
  <si>
    <t>2411022</t>
  </si>
  <si>
    <t>2411034</t>
  </si>
  <si>
    <t>2411042</t>
  </si>
  <si>
    <t>2411054</t>
  </si>
  <si>
    <t>2411062</t>
  </si>
  <si>
    <t>2411072</t>
  </si>
  <si>
    <t>2411082</t>
  </si>
  <si>
    <t>Powiat rybnicki</t>
  </si>
  <si>
    <t>2412014</t>
  </si>
  <si>
    <t>2412022</t>
  </si>
  <si>
    <t>2412032</t>
  </si>
  <si>
    <t>2412042</t>
  </si>
  <si>
    <t>2412052</t>
  </si>
  <si>
    <t>Powiat wodzisławski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</si>
  <si>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</si>
  <si>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</si>
  <si>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</si>
  <si>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</si>
  <si>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</si>
  <si>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</si>
  <si>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</si>
  <si>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</si>
  <si>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</si>
  <si>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Powiat będziński *</t>
  </si>
  <si>
    <t>2401011</t>
  </si>
  <si>
    <t>2401021</t>
  </si>
  <si>
    <t>2401031</t>
  </si>
  <si>
    <t>2401042</t>
  </si>
  <si>
    <t>2401052</t>
  </si>
  <si>
    <t>2401062</t>
  </si>
  <si>
    <t>2401074</t>
  </si>
  <si>
    <t>2401081</t>
  </si>
  <si>
    <t>Powiat zawierciański</t>
  </si>
  <si>
    <t>2416011</t>
  </si>
  <si>
    <t>2416021</t>
  </si>
  <si>
    <t>2416032</t>
  </si>
  <si>
    <t>2416042</t>
  </si>
  <si>
    <t>2416054</t>
  </si>
  <si>
    <t>2416064</t>
  </si>
  <si>
    <t>2416074</t>
  </si>
  <si>
    <t>2416084</t>
  </si>
  <si>
    <t>2416092</t>
  </si>
  <si>
    <t>2416102</t>
  </si>
  <si>
    <t>Powiat mikołowski</t>
  </si>
  <si>
    <t>2408011</t>
  </si>
  <si>
    <t>2408021</t>
  </si>
  <si>
    <t>2408031</t>
  </si>
  <si>
    <t>2408042</t>
  </si>
  <si>
    <t>2408052</t>
  </si>
  <si>
    <t>Powiat pszczyński</t>
  </si>
  <si>
    <t>2410012</t>
  </si>
  <si>
    <t>2410022</t>
  </si>
  <si>
    <t>2410032</t>
  </si>
  <si>
    <t>2410042</t>
  </si>
  <si>
    <t>2410054</t>
  </si>
  <si>
    <t>2410062</t>
  </si>
  <si>
    <t>Powiat bieruńsko-lędziński *</t>
  </si>
  <si>
    <t>2414011</t>
  </si>
  <si>
    <t>2414021</t>
  </si>
  <si>
    <t>2414031</t>
  </si>
  <si>
    <t>2414042</t>
  </si>
  <si>
    <t>2414052</t>
  </si>
  <si>
    <t>[kg/rok]</t>
  </si>
  <si>
    <t>Mieszkania o średnich stratach ciepła</t>
  </si>
  <si>
    <t>całkowita emisja PM10</t>
  </si>
  <si>
    <t>całkowita emisja PM2,5</t>
  </si>
  <si>
    <t>całkowita emisja B(a)P</t>
  </si>
  <si>
    <r>
      <t>Powierzchnia ogrzewana [m</t>
    </r>
    <r>
      <rPr>
        <vertAlign val="superscript"/>
        <sz val="10"/>
        <rFont val="Arial CE"/>
        <charset val="238"/>
      </rPr>
      <t>2</t>
    </r>
    <r>
      <rPr>
        <sz val="10"/>
        <rFont val="Arial CE"/>
        <charset val="238"/>
      </rPr>
      <t>]</t>
    </r>
  </si>
  <si>
    <t>Ogrzewanie centralne z sieci</t>
  </si>
  <si>
    <t>Kocioł węglowy z automatycznym sterowaniem</t>
  </si>
  <si>
    <t>Kocioł peletowy z automatycznym sterowaniem</t>
  </si>
  <si>
    <t>Kocioł węglowy zasypowy nowego typu</t>
  </si>
  <si>
    <t>Ogrzewanie gazowe</t>
  </si>
  <si>
    <t>zapotrzebowanie ciepła sieć ciepłownicza</t>
  </si>
  <si>
    <r>
      <t>całkowita emisja NO</t>
    </r>
    <r>
      <rPr>
        <b/>
        <vertAlign val="subscript"/>
        <sz val="9"/>
        <rFont val="Arial"/>
        <family val="2"/>
        <charset val="238"/>
      </rPr>
      <t>2</t>
    </r>
  </si>
  <si>
    <r>
      <t>całkowita emisja SO</t>
    </r>
    <r>
      <rPr>
        <b/>
        <vertAlign val="subscript"/>
        <sz val="9"/>
        <rFont val="Arial"/>
        <family val="2"/>
        <charset val="238"/>
      </rPr>
      <t>2</t>
    </r>
  </si>
  <si>
    <t>całkowite zapotrzebowanie ciepła</t>
  </si>
  <si>
    <t>Zapotrzebowanie ciepła [GJ/rok]</t>
  </si>
  <si>
    <t>Kocioł węglowy starego typu (pozycja wyjściowa przed zmianą)</t>
  </si>
  <si>
    <r>
      <t>Emisja PM10 [kg/m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]</t>
    </r>
  </si>
  <si>
    <t>Kocioł olejowy</t>
  </si>
  <si>
    <t>Wskaźnik emisji PM10 [kg/GJ]</t>
  </si>
  <si>
    <t>podłączenie mieszkania  do nitki ciepłowniczej lub wyposażenie w ogrzewanie elektryczne</t>
  </si>
  <si>
    <t>wyposażenie mieszkania  w kocioł  węglowy automatyczny (retortowy)</t>
  </si>
  <si>
    <t>wyposażenie mieszkania  w kocioł peletowy automatyczny  (retortowy)</t>
  </si>
  <si>
    <t>Całkowita emisja</t>
  </si>
  <si>
    <t xml:space="preserve">Efekt/koszt inw.
[kg/100 zł]
</t>
  </si>
  <si>
    <t>zapotrzebowanie ciepła kocioł węglowy starego typu</t>
  </si>
  <si>
    <t>zapotrzebowanie ciepła kocioł węglowy automatyczny</t>
  </si>
  <si>
    <t>zapotrzebowanie ciepła kocioł węglowy zasypowy</t>
  </si>
  <si>
    <t>zapotrzebowanie ciepła kocioł peletowy</t>
  </si>
  <si>
    <t>Koszt inwestycyjny jednostkowy
 [zł/m2] (śr. 60 m2/mieszk.)</t>
  </si>
  <si>
    <t>Czechowice-Dziedzice</t>
  </si>
  <si>
    <t>Czerwionka-Leszczyny</t>
  </si>
  <si>
    <t>Łazy</t>
  </si>
  <si>
    <t>Pilica</t>
  </si>
  <si>
    <t>nazwa</t>
  </si>
  <si>
    <t>Szczyrk</t>
  </si>
  <si>
    <t>Bestwina</t>
  </si>
  <si>
    <t>Buczkowice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</si>
  <si>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</si>
  <si>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</si>
  <si>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</si>
  <si>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</si>
  <si>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</si>
  <si>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</si>
  <si>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</si>
  <si>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</si>
  <si>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</si>
  <si>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</si>
  <si>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</si>
  <si>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Dębowiec</t>
  </si>
  <si>
    <t>Goleszów</t>
  </si>
  <si>
    <t>Hażlach</t>
  </si>
  <si>
    <t>Istebna</t>
  </si>
  <si>
    <t>Skoczów</t>
  </si>
  <si>
    <t>Strumień</t>
  </si>
  <si>
    <t>Zebrzydowice</t>
  </si>
  <si>
    <t>Żywiec</t>
  </si>
  <si>
    <t>Czernichów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</si>
  <si>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</si>
  <si>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</si>
  <si>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</si>
  <si>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</si>
  <si>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</si>
  <si>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</si>
  <si>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</si>
  <si>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</si>
  <si>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</si>
  <si>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</si>
  <si>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</si>
  <si>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</si>
  <si>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</si>
  <si>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</si>
  <si>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</si>
  <si>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</si>
  <si>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</si>
  <si>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</si>
  <si>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</si>
  <si>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</si>
  <si>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</si>
  <si>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Kalety</t>
  </si>
  <si>
    <t>Miasteczko</t>
  </si>
  <si>
    <t>Radzionków</t>
  </si>
  <si>
    <t>Tarnowskie</t>
  </si>
  <si>
    <t>Krupski</t>
  </si>
  <si>
    <t>Ożarowice</t>
  </si>
  <si>
    <t>Świerklaniec</t>
  </si>
  <si>
    <t>Tworóg</t>
  </si>
  <si>
    <t>Zbrosławice</t>
  </si>
  <si>
    <t>Blachownia</t>
  </si>
  <si>
    <t>Dąbrowa</t>
  </si>
  <si>
    <t>Janów</t>
  </si>
  <si>
    <t>Kamienica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</si>
  <si>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</si>
  <si>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</si>
  <si>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</si>
  <si>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</si>
  <si>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</si>
  <si>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</si>
  <si>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</si>
  <si>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</si>
  <si>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</si>
  <si>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</si>
  <si>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</si>
  <si>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</si>
  <si>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</si>
  <si>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</si>
  <si>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</si>
  <si>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</si>
  <si>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</si>
  <si>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</si>
  <si>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</si>
  <si>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</si>
  <si>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</t>
  </si>
  <si>
    <t>Myszków</t>
  </si>
  <si>
    <t>Koziegłowy</t>
  </si>
  <si>
    <t>Niegowa</t>
  </si>
  <si>
    <t>Poraj</t>
  </si>
  <si>
    <t>Żarki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</si>
  <si>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</si>
  <si>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</si>
  <si>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</si>
  <si>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</si>
  <si>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</si>
  <si>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</si>
  <si>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</si>
  <si>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</si>
  <si>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Racibórz</t>
  </si>
  <si>
    <t>Kornowac</t>
  </si>
  <si>
    <t>Krzanowice</t>
  </si>
  <si>
    <t>Krzyżanowice</t>
  </si>
  <si>
    <t>Kuźnia</t>
  </si>
  <si>
    <t>Nędza</t>
  </si>
  <si>
    <t>Pietrowice</t>
  </si>
  <si>
    <t>Rudnik</t>
  </si>
  <si>
    <t>Gaszowice</t>
  </si>
  <si>
    <t>Jejkowice</t>
  </si>
  <si>
    <t>Lyski</t>
  </si>
  <si>
    <t>Świerklany</t>
  </si>
  <si>
    <t>Pszów</t>
  </si>
  <si>
    <t>Radlin</t>
  </si>
  <si>
    <t>Rydułtowy</t>
  </si>
  <si>
    <t>Wodzisław</t>
  </si>
  <si>
    <t>Godów</t>
  </si>
  <si>
    <t>Gorzyce</t>
  </si>
  <si>
    <t>Lubomia</t>
  </si>
  <si>
    <t>Marklowice</t>
  </si>
  <si>
    <t>Mszana</t>
  </si>
  <si>
    <t>Będzin</t>
  </si>
  <si>
    <t>Czeladź</t>
  </si>
  <si>
    <t>Wojkowice</t>
  </si>
  <si>
    <t>Bobrowniki</t>
  </si>
  <si>
    <t>Mierzęcice</t>
  </si>
  <si>
    <t>Psary</t>
  </si>
  <si>
    <t>Siewierz</t>
  </si>
  <si>
    <t>Sławków</t>
  </si>
  <si>
    <t>Poręba</t>
  </si>
  <si>
    <t>Zawiercie</t>
  </si>
  <si>
    <t>Irządze</t>
  </si>
  <si>
    <t>Kroczyce</t>
  </si>
  <si>
    <t>Ogrodzieniec</t>
  </si>
  <si>
    <t>Szczekociny</t>
  </si>
  <si>
    <t>Włodowice</t>
  </si>
  <si>
    <t>Żarnowiec</t>
  </si>
  <si>
    <t>Łaziska</t>
  </si>
  <si>
    <t>Mikołów</t>
  </si>
  <si>
    <t>Orzesze</t>
  </si>
  <si>
    <t>Ornontowice</t>
  </si>
  <si>
    <t>Wyry</t>
  </si>
  <si>
    <t>Goczałkowice-Zdrój</t>
  </si>
  <si>
    <t>Kobiór</t>
  </si>
  <si>
    <t>Miedźna</t>
  </si>
  <si>
    <t>Pawłowice</t>
  </si>
  <si>
    <t>Pszczyna</t>
  </si>
  <si>
    <t>Suszec</t>
  </si>
  <si>
    <t>Bieruń</t>
  </si>
  <si>
    <t>Imielin</t>
  </si>
  <si>
    <t>Lędziny</t>
  </si>
  <si>
    <t>Bojszowy</t>
  </si>
  <si>
    <t>Chełm</t>
  </si>
  <si>
    <t>Emisja PM2,5 [kg/r]</t>
  </si>
  <si>
    <t>Emisja B(a)P [kg/r]</t>
  </si>
  <si>
    <t>Wskaźnik emisji PM2,5 [kg/GJ]</t>
  </si>
  <si>
    <t>Emisja PM2,5 [kg]</t>
  </si>
  <si>
    <r>
      <t>Emisja PM2,5 [kg/m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]</t>
    </r>
  </si>
  <si>
    <t>Wskaźnik emisji B(a)P [kg/GJ]</t>
  </si>
  <si>
    <t>Emisja B(a)P [kg]</t>
  </si>
  <si>
    <r>
      <t>Emisja B(a)P [kg/m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]</t>
    </r>
  </si>
  <si>
    <t>Wskaźnik emisji NO2 [kg/GJ]</t>
  </si>
  <si>
    <t>Emisja NO2 [kg]</t>
  </si>
  <si>
    <r>
      <t>Emisja NO2 [kg/m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]</t>
    </r>
  </si>
  <si>
    <t>Wskaźnik emisji SO2 [kg/GJ]</t>
  </si>
  <si>
    <t>Emisja SO2 [kg]</t>
  </si>
  <si>
    <r>
      <t>Emisja SO2 [kg/m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]</t>
    </r>
  </si>
  <si>
    <t>Rodzaj budynków mieszkalnych</t>
  </si>
  <si>
    <r>
      <t>Wskaźnik zapotrzebowanie na ciepło [W/m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K]</t>
    </r>
  </si>
  <si>
    <r>
      <t xml:space="preserve">D21 [h 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K]</t>
    </r>
  </si>
  <si>
    <r>
      <t>Emisja SO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[kg/r]</t>
    </r>
  </si>
  <si>
    <r>
      <t>Emisja SO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[kg/ m2]</t>
    </r>
  </si>
  <si>
    <r>
      <t>Powierzchnia mieszkalna [m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]</t>
    </r>
  </si>
  <si>
    <t>Emisja PM10     [kg/r]</t>
  </si>
  <si>
    <r>
      <t>Emisja PM10    [kg/ 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]</t>
    </r>
  </si>
  <si>
    <t>Emisja PM2,5    [kg/ m2]</t>
  </si>
  <si>
    <t>Emisja B(a)P    [kg/ m2]</t>
  </si>
  <si>
    <r>
      <t>Emisja NO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  [kg/r]</t>
    </r>
  </si>
  <si>
    <r>
      <t>Emisja NO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    [kg/ m2]</t>
    </r>
  </si>
  <si>
    <t>Rodzaj ogrzewania budynku:</t>
  </si>
  <si>
    <t xml:space="preserve">Emisja PM2,5 przed [kg/ m2]
</t>
  </si>
  <si>
    <t xml:space="preserve">Emisja PM2,5 po [kg/m2]
</t>
  </si>
  <si>
    <t>Koszt inwestycyjny zredukowania emisji PM2,5 o 1kg/r [zł]</t>
  </si>
  <si>
    <t>Koszt inwestycyjny zredukowania emisji B(a)P o 1kg/r [zł]</t>
  </si>
  <si>
    <t xml:space="preserve">Emisja B(a)P przed [kg/ m2]
</t>
  </si>
  <si>
    <t xml:space="preserve">Emisja B(a)P po [kg/m2]
</t>
  </si>
  <si>
    <t xml:space="preserve">Emisja NO2 przed [kg/ m2]
</t>
  </si>
  <si>
    <t xml:space="preserve">Emisja NO2 po [kg/m2]
</t>
  </si>
  <si>
    <t>Koszt inwestycyjny zredukowania emisji NO2 o 1kg/r [zł]</t>
  </si>
  <si>
    <t>Koszt inwestycyjny zredukowania emisji SO2 o 1kg/r [zł]</t>
  </si>
  <si>
    <t xml:space="preserve">Emisja SO2 przed [kg/ m2]
</t>
  </si>
  <si>
    <t xml:space="preserve">Emisja SO2 po [kg/m2]
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</si>
</sst>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"/>
  </numFmts>
  <fonts count="14">
    <font>
      <sz val="10"/>
      <name val="Arial CE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sz val="10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vertAlign val="superscript"/>
      <sz val="10"/>
      <name val="Arial CE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vertAlign val="subscript"/>
      <sz val="9"/>
      <name val="Arial"/>
      <family val="2"/>
      <charset val="238"/>
    </font>
    <font>
      <vertAlign val="superscript"/>
      <sz val="10"/>
      <name val="Arial"/>
      <family val="2"/>
      <charset val="238"/>
    </font>
    <font>
      <sz val="11"/>
      <name val="Arial"/>
      <family val="2"/>
      <charset val="238"/>
    </font>
    <font>
      <vertAlign val="subscript"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0" xfId="0" applyFill="1"/>
    <xf numFmtId="0" fontId="2" fillId="0" borderId="1" xfId="0" applyFont="1" applyFill="1" applyBorder="1" applyAlignment="1">
      <alignment wrapText="1"/>
    </xf>
    <xf numFmtId="0" fontId="0" fillId="0" borderId="1" xfId="0" applyFont="1" applyFill="1" applyBorder="1"/>
    <xf numFmtId="1" fontId="0" fillId="0" borderId="1" xfId="0" applyNumberFormat="1" applyFont="1" applyFill="1" applyBorder="1"/>
    <xf numFmtId="164" fontId="0" fillId="0" borderId="1" xfId="0" applyNumberFormat="1" applyFont="1" applyFill="1" applyBorder="1"/>
    <xf numFmtId="2" fontId="0" fillId="0" borderId="1" xfId="0" applyNumberFormat="1" applyFont="1" applyFill="1" applyBorder="1"/>
    <xf numFmtId="10" fontId="0" fillId="0" borderId="1" xfId="0" applyNumberFormat="1" applyFont="1" applyFill="1" applyBorder="1"/>
    <xf numFmtId="0" fontId="0" fillId="0" borderId="1" xfId="0" applyFont="1" applyFill="1" applyBorder="1" applyAlignment="1">
      <alignment horizontal="right"/>
    </xf>
    <xf numFmtId="0" fontId="4" fillId="0" borderId="1" xfId="0" applyFont="1" applyFill="1" applyBorder="1"/>
    <xf numFmtId="1" fontId="4" fillId="0" borderId="1" xfId="0" applyNumberFormat="1" applyFont="1" applyFill="1" applyBorder="1"/>
    <xf numFmtId="9" fontId="4" fillId="0" borderId="1" xfId="0" applyNumberFormat="1" applyFont="1" applyFill="1" applyBorder="1"/>
    <xf numFmtId="0" fontId="0" fillId="0" borderId="1" xfId="0" applyBorder="1" applyAlignment="1">
      <alignment wrapText="1"/>
    </xf>
    <xf numFmtId="2" fontId="0" fillId="0" borderId="1" xfId="0" applyNumberFormat="1" applyBorder="1"/>
    <xf numFmtId="0" fontId="0" fillId="0" borderId="0" xfId="0" applyNumberFormat="1" applyFont="1"/>
    <xf numFmtId="10" fontId="0" fillId="0" borderId="0" xfId="0" applyNumberFormat="1" applyFont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right" wrapText="1"/>
    </xf>
    <xf numFmtId="0" fontId="8" fillId="0" borderId="1" xfId="0" applyFont="1" applyFill="1" applyBorder="1" applyAlignment="1">
      <alignment horizontal="center" wrapText="1"/>
    </xf>
    <xf numFmtId="0" fontId="8" fillId="0" borderId="0" xfId="0" applyFont="1"/>
    <xf numFmtId="0" fontId="8" fillId="0" borderId="0" xfId="0" applyNumberFormat="1" applyFont="1"/>
    <xf numFmtId="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right" wrapText="1"/>
    </xf>
    <xf numFmtId="0" fontId="8" fillId="5" borderId="1" xfId="0" applyNumberFormat="1" applyFont="1" applyFill="1" applyBorder="1" applyAlignment="1">
      <alignment horizontal="center" vertical="center" wrapText="1"/>
    </xf>
    <xf numFmtId="164" fontId="0" fillId="5" borderId="1" xfId="0" applyNumberFormat="1" applyFont="1" applyFill="1" applyBorder="1"/>
    <xf numFmtId="0" fontId="0" fillId="0" borderId="5" xfId="0" applyFill="1" applyBorder="1" applyAlignment="1">
      <alignment horizontal="left" wrapText="1"/>
    </xf>
    <xf numFmtId="0" fontId="0" fillId="2" borderId="0" xfId="0" applyFill="1"/>
    <xf numFmtId="0" fontId="9" fillId="4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2" fillId="5" borderId="1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0" fontId="12" fillId="2" borderId="1" xfId="0" applyFont="1" applyFill="1" applyBorder="1" applyAlignment="1">
      <alignment horizontal="right" wrapText="1"/>
    </xf>
    <xf numFmtId="165" fontId="12" fillId="0" borderId="1" xfId="0" applyNumberFormat="1" applyFont="1" applyBorder="1"/>
    <xf numFmtId="2" fontId="12" fillId="0" borderId="1" xfId="0" applyNumberFormat="1" applyFont="1" applyBorder="1"/>
    <xf numFmtId="1" fontId="12" fillId="0" borderId="1" xfId="0" applyNumberFormat="1" applyFont="1" applyBorder="1"/>
    <xf numFmtId="1" fontId="12" fillId="5" borderId="1" xfId="0" applyNumberFormat="1" applyFont="1" applyFill="1" applyBorder="1"/>
    <xf numFmtId="0" fontId="4" fillId="5" borderId="0" xfId="0" applyFont="1" applyFill="1" applyAlignment="1">
      <alignment wrapText="1"/>
    </xf>
    <xf numFmtId="10" fontId="0" fillId="2" borderId="1" xfId="0" applyNumberFormat="1" applyFont="1" applyFill="1" applyBorder="1"/>
    <xf numFmtId="2" fontId="9" fillId="4" borderId="1" xfId="0" applyNumberFormat="1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/>
    </xf>
    <xf numFmtId="2" fontId="0" fillId="0" borderId="0" xfId="0" applyNumberFormat="1" applyFont="1"/>
    <xf numFmtId="2" fontId="0" fillId="0" borderId="0" xfId="0" applyNumberFormat="1"/>
    <xf numFmtId="0" fontId="0" fillId="0" borderId="0" xfId="0" applyNumberFormat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1" fontId="3" fillId="6" borderId="1" xfId="0" applyNumberFormat="1" applyFont="1" applyFill="1" applyBorder="1"/>
    <xf numFmtId="0" fontId="2" fillId="6" borderId="2" xfId="0" applyFont="1" applyFill="1" applyBorder="1" applyAlignment="1">
      <alignment horizontal="left" wrapText="1"/>
    </xf>
    <xf numFmtId="0" fontId="2" fillId="6" borderId="3" xfId="0" applyFont="1" applyFill="1" applyBorder="1" applyAlignment="1">
      <alignment horizontal="left" wrapText="1"/>
    </xf>
    <xf numFmtId="0" fontId="2" fillId="6" borderId="4" xfId="0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D18" sqref="D18:D19"/>
    </sheetView>
  </sheetViews>
  <sheetFormatPr defaultRowHeight="12.75"/>
  <cols>
    <col min="1" max="1" width="32.85546875" style="1" customWidth="1"/>
    <col min="2" max="2" width="16.85546875" customWidth="1"/>
    <col min="3" max="3" width="17.28515625" customWidth="1"/>
    <col min="4" max="4" width="11.42578125" customWidth="1"/>
    <col min="5" max="6" width="11.5703125" customWidth="1"/>
    <col min="7" max="7" width="13.140625" customWidth="1"/>
    <col min="8" max="8" width="11.85546875" customWidth="1"/>
    <col min="9" max="9" width="13" customWidth="1"/>
    <col min="10" max="10" width="9.85546875" customWidth="1"/>
    <col min="11" max="11" width="12.42578125" customWidth="1"/>
    <col min="12" max="12" width="11.5703125" customWidth="1"/>
  </cols>
  <sheetData>
    <row r="1" spans="1:12" ht="63.75">
      <c r="A1" s="2" t="s">
        <v>0</v>
      </c>
      <c r="B1" s="3" t="s">
        <v>1</v>
      </c>
      <c r="C1" s="3" t="s">
        <v>295</v>
      </c>
      <c r="D1" s="2" t="s">
        <v>2</v>
      </c>
      <c r="E1" s="2" t="s">
        <v>3</v>
      </c>
      <c r="F1" s="3" t="s">
        <v>4</v>
      </c>
      <c r="G1" s="2" t="s">
        <v>290</v>
      </c>
      <c r="H1" s="2" t="s">
        <v>5</v>
      </c>
      <c r="I1" s="2" t="s">
        <v>6</v>
      </c>
      <c r="J1" s="2" t="s">
        <v>7</v>
      </c>
      <c r="K1" s="2" t="s">
        <v>8</v>
      </c>
      <c r="L1" s="3" t="s">
        <v>9</v>
      </c>
    </row>
    <row r="2" spans="1:12" s="5" customFormat="1" ht="25.5">
      <c r="A2" s="4" t="s">
        <v>10</v>
      </c>
      <c r="B2" s="7">
        <v>20000</v>
      </c>
      <c r="C2" s="8">
        <f>B2/60</f>
        <v>333.33333333333331</v>
      </c>
      <c r="D2" s="30" t="e">
        <f>termomodernizacja!H20</f>
        <v>#DIV/0!</v>
      </c>
      <c r="E2" s="30" t="e">
        <f>termomodernizacja!H18</f>
        <v>#DIV/0!</v>
      </c>
      <c r="F2" s="10" t="e">
        <f>D2-E2</f>
        <v>#DIV/0!</v>
      </c>
      <c r="G2" s="10" t="e">
        <f>F2/C2*100</f>
        <v>#DIV/0!</v>
      </c>
      <c r="H2" s="43"/>
      <c r="I2" s="8">
        <f>H2*termomodernizacja!D20</f>
        <v>0</v>
      </c>
      <c r="J2" s="8" t="e">
        <f>F2*I2</f>
        <v>#DIV/0!</v>
      </c>
      <c r="K2" s="11" t="e">
        <f>J2/'źródła ciepła'!F9</f>
        <v>#DIV/0!</v>
      </c>
      <c r="L2" s="8">
        <f t="shared" ref="L2:L9" si="0">C2*I2/1000</f>
        <v>0</v>
      </c>
    </row>
    <row r="3" spans="1:12" s="5" customFormat="1" ht="25.5">
      <c r="A3" s="4" t="s">
        <v>11</v>
      </c>
      <c r="B3" s="7">
        <v>10000</v>
      </c>
      <c r="C3" s="8">
        <f t="shared" ref="C3:C9" si="1">B3/60</f>
        <v>166.66666666666666</v>
      </c>
      <c r="D3" s="30" t="e">
        <f>termomodernizacja!H20</f>
        <v>#DIV/0!</v>
      </c>
      <c r="E3" s="30" t="e">
        <f>termomodernizacja!H19</f>
        <v>#DIV/0!</v>
      </c>
      <c r="F3" s="10" t="e">
        <f t="shared" ref="F3:F9" si="2">D3-E3</f>
        <v>#DIV/0!</v>
      </c>
      <c r="G3" s="10" t="e">
        <f t="shared" ref="G3:G9" si="3">F3/C3*100</f>
        <v>#DIV/0!</v>
      </c>
      <c r="H3" s="43"/>
      <c r="I3" s="8">
        <f>H3*termomodernizacja!D20</f>
        <v>0</v>
      </c>
      <c r="J3" s="8" t="e">
        <f t="shared" ref="J3:J9" si="4">F3*I3</f>
        <v>#DIV/0!</v>
      </c>
      <c r="K3" s="11" t="e">
        <f>J3/'źródła ciepła'!F9</f>
        <v>#DIV/0!</v>
      </c>
      <c r="L3" s="8">
        <f t="shared" si="0"/>
        <v>0</v>
      </c>
    </row>
    <row r="4" spans="1:12" s="5" customFormat="1" ht="38.25">
      <c r="A4" s="4" t="s">
        <v>286</v>
      </c>
      <c r="B4" s="12">
        <v>10000</v>
      </c>
      <c r="C4" s="8">
        <f t="shared" si="1"/>
        <v>166.66666666666666</v>
      </c>
      <c r="D4" s="30" t="e">
        <f>'źródła ciepła'!G8</f>
        <v>#DIV/0!</v>
      </c>
      <c r="E4" s="30" t="e">
        <f>'źródła ciepła'!G2</f>
        <v>#DIV/0!</v>
      </c>
      <c r="F4" s="10" t="e">
        <f t="shared" si="2"/>
        <v>#DIV/0!</v>
      </c>
      <c r="G4" s="10" t="e">
        <f t="shared" si="3"/>
        <v>#DIV/0!</v>
      </c>
      <c r="H4" s="43"/>
      <c r="I4" s="8">
        <f>H4*'źródła ciepła'!C8</f>
        <v>0</v>
      </c>
      <c r="J4" s="8" t="e">
        <f t="shared" si="4"/>
        <v>#DIV/0!</v>
      </c>
      <c r="K4" s="11" t="e">
        <f>J4/'źródła ciepła'!F9</f>
        <v>#DIV/0!</v>
      </c>
      <c r="L4" s="8">
        <f t="shared" si="0"/>
        <v>0</v>
      </c>
    </row>
    <row r="5" spans="1:12" s="5" customFormat="1" ht="25.5">
      <c r="A5" s="4" t="s">
        <v>287</v>
      </c>
      <c r="B5" s="7">
        <v>12000</v>
      </c>
      <c r="C5" s="8">
        <f t="shared" si="1"/>
        <v>200</v>
      </c>
      <c r="D5" s="30" t="e">
        <f>'źródła ciepła'!G8</f>
        <v>#DIV/0!</v>
      </c>
      <c r="E5" s="9" t="e">
        <f>'źródła ciepła'!G3</f>
        <v>#DIV/0!</v>
      </c>
      <c r="F5" s="10" t="e">
        <f t="shared" si="2"/>
        <v>#DIV/0!</v>
      </c>
      <c r="G5" s="10" t="e">
        <f t="shared" si="3"/>
        <v>#DIV/0!</v>
      </c>
      <c r="H5" s="43"/>
      <c r="I5" s="8">
        <f>H5*'źródła ciepła'!C8</f>
        <v>0</v>
      </c>
      <c r="J5" s="8" t="e">
        <f t="shared" si="4"/>
        <v>#DIV/0!</v>
      </c>
      <c r="K5" s="11" t="e">
        <f>J5/'źródła ciepła'!F9</f>
        <v>#DIV/0!</v>
      </c>
      <c r="L5" s="8">
        <f t="shared" si="0"/>
        <v>0</v>
      </c>
    </row>
    <row r="6" spans="1:12" s="5" customFormat="1" ht="25.5">
      <c r="A6" s="4" t="s">
        <v>288</v>
      </c>
      <c r="B6" s="7">
        <v>12000</v>
      </c>
      <c r="C6" s="8">
        <f t="shared" si="1"/>
        <v>200</v>
      </c>
      <c r="D6" s="30" t="e">
        <f>'źródła ciepła'!G8</f>
        <v>#DIV/0!</v>
      </c>
      <c r="E6" s="9" t="e">
        <f>'źródła ciepła'!G4</f>
        <v>#DIV/0!</v>
      </c>
      <c r="F6" s="10" t="e">
        <f t="shared" si="2"/>
        <v>#DIV/0!</v>
      </c>
      <c r="G6" s="10" t="e">
        <f t="shared" si="3"/>
        <v>#DIV/0!</v>
      </c>
      <c r="H6" s="43"/>
      <c r="I6" s="8">
        <f>H6*'źródła ciepła'!C8</f>
        <v>0</v>
      </c>
      <c r="J6" s="8"/>
      <c r="K6" s="11" t="e">
        <f>J6/'źródła ciepła'!F9</f>
        <v>#DIV/0!</v>
      </c>
      <c r="L6" s="8">
        <f t="shared" si="0"/>
        <v>0</v>
      </c>
    </row>
    <row r="7" spans="1:12" s="5" customFormat="1" ht="25.5">
      <c r="A7" s="4" t="s">
        <v>14</v>
      </c>
      <c r="B7" s="7">
        <v>8000</v>
      </c>
      <c r="C7" s="8">
        <f t="shared" si="1"/>
        <v>133.33333333333334</v>
      </c>
      <c r="D7" s="30" t="e">
        <f>'źródła ciepła'!G8</f>
        <v>#DIV/0!</v>
      </c>
      <c r="E7" s="9" t="e">
        <f>'źródła ciepła'!G5</f>
        <v>#DIV/0!</v>
      </c>
      <c r="F7" s="10" t="e">
        <f t="shared" si="2"/>
        <v>#DIV/0!</v>
      </c>
      <c r="G7" s="10" t="e">
        <f t="shared" si="3"/>
        <v>#DIV/0!</v>
      </c>
      <c r="H7" s="43"/>
      <c r="I7" s="8">
        <f>H7*'źródła ciepła'!C8</f>
        <v>0</v>
      </c>
      <c r="J7" s="8" t="e">
        <f t="shared" si="4"/>
        <v>#DIV/0!</v>
      </c>
      <c r="K7" s="11" t="e">
        <f>J7/'źródła ciepła'!F9</f>
        <v>#DIV/0!</v>
      </c>
      <c r="L7" s="8">
        <f t="shared" si="0"/>
        <v>0</v>
      </c>
    </row>
    <row r="8" spans="1:12" s="5" customFormat="1" ht="25.5">
      <c r="A8" s="4" t="s">
        <v>15</v>
      </c>
      <c r="B8" s="7">
        <v>15000</v>
      </c>
      <c r="C8" s="8">
        <f t="shared" si="1"/>
        <v>250</v>
      </c>
      <c r="D8" s="30" t="e">
        <f>'źródła ciepła'!G8</f>
        <v>#DIV/0!</v>
      </c>
      <c r="E8" s="9" t="e">
        <f>'źródła ciepła'!G6</f>
        <v>#DIV/0!</v>
      </c>
      <c r="F8" s="10" t="e">
        <f t="shared" si="2"/>
        <v>#DIV/0!</v>
      </c>
      <c r="G8" s="10" t="e">
        <f t="shared" si="3"/>
        <v>#DIV/0!</v>
      </c>
      <c r="H8" s="43"/>
      <c r="I8" s="8">
        <f>H8*'źródła ciepła'!C8</f>
        <v>0</v>
      </c>
      <c r="J8" s="8" t="e">
        <f t="shared" si="4"/>
        <v>#DIV/0!</v>
      </c>
      <c r="K8" s="11" t="e">
        <f>J8/'źródła ciepła'!F9</f>
        <v>#DIV/0!</v>
      </c>
      <c r="L8" s="8">
        <f t="shared" si="0"/>
        <v>0</v>
      </c>
    </row>
    <row r="9" spans="1:12" s="5" customFormat="1" ht="25.5">
      <c r="A9" s="4" t="s">
        <v>16</v>
      </c>
      <c r="B9" s="7">
        <v>18000</v>
      </c>
      <c r="C9" s="8">
        <f t="shared" si="1"/>
        <v>300</v>
      </c>
      <c r="D9" s="30" t="e">
        <f>'źródła ciepła'!G8</f>
        <v>#DIV/0!</v>
      </c>
      <c r="E9" s="9" t="e">
        <f>'źródła ciepła'!G7</f>
        <v>#DIV/0!</v>
      </c>
      <c r="F9" s="10" t="e">
        <f t="shared" si="2"/>
        <v>#DIV/0!</v>
      </c>
      <c r="G9" s="10" t="e">
        <f t="shared" si="3"/>
        <v>#DIV/0!</v>
      </c>
      <c r="H9" s="43"/>
      <c r="I9" s="8">
        <f>H9*'źródła ciepła'!C8</f>
        <v>0</v>
      </c>
      <c r="J9" s="8" t="e">
        <f t="shared" si="4"/>
        <v>#DIV/0!</v>
      </c>
      <c r="K9" s="11" t="e">
        <f>J9/'źródła ciepła'!F9</f>
        <v>#DIV/0!</v>
      </c>
      <c r="L9" s="8">
        <f t="shared" si="0"/>
        <v>0</v>
      </c>
    </row>
    <row r="10" spans="1:12" s="5" customFormat="1">
      <c r="A10" s="6" t="s">
        <v>12</v>
      </c>
      <c r="B10" s="13"/>
      <c r="C10" s="13"/>
      <c r="D10" s="13"/>
      <c r="E10" s="13"/>
      <c r="F10" s="13"/>
      <c r="G10" s="13"/>
      <c r="H10" s="13"/>
      <c r="I10" s="14">
        <f>SUM(I2:I9)</f>
        <v>0</v>
      </c>
      <c r="J10" s="14" t="e">
        <f>SUM(J2:J9)</f>
        <v>#DIV/0!</v>
      </c>
      <c r="K10" s="15" t="e">
        <f>SUM(K2:K9)</f>
        <v>#DIV/0!</v>
      </c>
      <c r="L10" s="14">
        <f>SUM(L2:L9)</f>
        <v>0</v>
      </c>
    </row>
    <row r="11" spans="1:12" ht="25.5" customHeight="1">
      <c r="A11" s="52" t="s">
        <v>13</v>
      </c>
      <c r="B11" s="53"/>
      <c r="C11" s="53"/>
      <c r="D11" s="53"/>
      <c r="E11" s="53"/>
      <c r="F11" s="53"/>
      <c r="G11" s="53"/>
      <c r="H11" s="53"/>
      <c r="I11" s="53"/>
      <c r="J11" s="54"/>
      <c r="K11" s="51" t="e">
        <f>L10/J10*1000</f>
        <v>#DIV/0!</v>
      </c>
    </row>
    <row r="13" spans="1:12">
      <c r="A13" s="42"/>
    </row>
  </sheetData>
  <mergeCells count="1">
    <mergeCell ref="A11:J11"/>
  </mergeCell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A11" sqref="A11:K11"/>
    </sheetView>
  </sheetViews>
  <sheetFormatPr defaultRowHeight="12.75"/>
  <cols>
    <col min="1" max="1" width="32.85546875" style="1" customWidth="1"/>
    <col min="2" max="2" width="16.85546875" customWidth="1"/>
    <col min="3" max="3" width="17.28515625" customWidth="1"/>
    <col min="4" max="4" width="11.42578125" customWidth="1"/>
    <col min="5" max="6" width="11.5703125" customWidth="1"/>
    <col min="7" max="7" width="13.140625" customWidth="1"/>
    <col min="8" max="8" width="11.85546875" customWidth="1"/>
    <col min="9" max="9" width="13" customWidth="1"/>
    <col min="10" max="10" width="9.85546875" customWidth="1"/>
    <col min="11" max="11" width="12.42578125" customWidth="1"/>
    <col min="12" max="12" width="11.5703125" customWidth="1"/>
  </cols>
  <sheetData>
    <row r="1" spans="1:12" ht="63.75">
      <c r="A1" s="2" t="s">
        <v>0</v>
      </c>
      <c r="B1" s="3" t="s">
        <v>1</v>
      </c>
      <c r="C1" s="3" t="s">
        <v>295</v>
      </c>
      <c r="D1" s="2" t="s">
        <v>472</v>
      </c>
      <c r="E1" s="2" t="s">
        <v>473</v>
      </c>
      <c r="F1" s="3" t="s">
        <v>4</v>
      </c>
      <c r="G1" s="2" t="s">
        <v>290</v>
      </c>
      <c r="H1" s="2" t="s">
        <v>5</v>
      </c>
      <c r="I1" s="2" t="s">
        <v>6</v>
      </c>
      <c r="J1" s="2" t="s">
        <v>7</v>
      </c>
      <c r="K1" s="2" t="s">
        <v>8</v>
      </c>
      <c r="L1" s="3" t="s">
        <v>9</v>
      </c>
    </row>
    <row r="2" spans="1:12" s="5" customFormat="1" ht="25.5">
      <c r="A2" s="4" t="s">
        <v>10</v>
      </c>
      <c r="B2" s="7">
        <v>20000</v>
      </c>
      <c r="C2" s="8">
        <f>B2/60</f>
        <v>333.33333333333331</v>
      </c>
      <c r="D2" s="30" t="e">
        <f>termomodernizacja!J20</f>
        <v>#DIV/0!</v>
      </c>
      <c r="E2" s="30" t="e">
        <f>termomodernizacja!J18</f>
        <v>#DIV/0!</v>
      </c>
      <c r="F2" s="10" t="e">
        <f>D2-E2</f>
        <v>#DIV/0!</v>
      </c>
      <c r="G2" s="10" t="e">
        <f>F2/C2*100</f>
        <v>#DIV/0!</v>
      </c>
      <c r="H2" s="43"/>
      <c r="I2" s="8">
        <f>H2*termomodernizacja!D20</f>
        <v>0</v>
      </c>
      <c r="J2" s="8" t="e">
        <f>F2*I2</f>
        <v>#DIV/0!</v>
      </c>
      <c r="K2" s="11" t="e">
        <f>J2/'źródła ciepła'!I9</f>
        <v>#DIV/0!</v>
      </c>
      <c r="L2" s="8">
        <f t="shared" ref="L2:L9" si="0">C2*I2/1000</f>
        <v>0</v>
      </c>
    </row>
    <row r="3" spans="1:12" s="5" customFormat="1" ht="25.5">
      <c r="A3" s="4" t="s">
        <v>11</v>
      </c>
      <c r="B3" s="7">
        <v>10000</v>
      </c>
      <c r="C3" s="8">
        <f t="shared" ref="C3:C9" si="1">B3/60</f>
        <v>166.66666666666666</v>
      </c>
      <c r="D3" s="30" t="e">
        <f>termomodernizacja!J20</f>
        <v>#DIV/0!</v>
      </c>
      <c r="E3" s="30" t="e">
        <f>termomodernizacja!J19</f>
        <v>#DIV/0!</v>
      </c>
      <c r="F3" s="10" t="e">
        <f t="shared" ref="F3:F9" si="2">D3-E3</f>
        <v>#DIV/0!</v>
      </c>
      <c r="G3" s="10" t="e">
        <f t="shared" ref="G3:G9" si="3">F3/C3*100</f>
        <v>#DIV/0!</v>
      </c>
      <c r="H3" s="43"/>
      <c r="I3" s="8">
        <f>H3*termomodernizacja!D20</f>
        <v>0</v>
      </c>
      <c r="J3" s="8" t="e">
        <f t="shared" ref="J3:J9" si="4">F3*I3</f>
        <v>#DIV/0!</v>
      </c>
      <c r="K3" s="11" t="e">
        <f>J3/'źródła ciepła'!I9</f>
        <v>#DIV/0!</v>
      </c>
      <c r="L3" s="8">
        <f t="shared" si="0"/>
        <v>0</v>
      </c>
    </row>
    <row r="4" spans="1:12" s="5" customFormat="1" ht="38.25">
      <c r="A4" s="4" t="s">
        <v>286</v>
      </c>
      <c r="B4" s="12">
        <v>10000</v>
      </c>
      <c r="C4" s="8">
        <f t="shared" si="1"/>
        <v>166.66666666666666</v>
      </c>
      <c r="D4" s="30" t="e">
        <f>'źródła ciepła'!J8</f>
        <v>#DIV/0!</v>
      </c>
      <c r="E4" s="30" t="e">
        <f>'źródła ciepła'!J2</f>
        <v>#DIV/0!</v>
      </c>
      <c r="F4" s="10" t="e">
        <f t="shared" si="2"/>
        <v>#DIV/0!</v>
      </c>
      <c r="G4" s="10" t="e">
        <f t="shared" si="3"/>
        <v>#DIV/0!</v>
      </c>
      <c r="H4" s="43"/>
      <c r="I4" s="8">
        <f>H4*'źródła ciepła'!C8</f>
        <v>0</v>
      </c>
      <c r="J4" s="8" t="e">
        <f t="shared" si="4"/>
        <v>#DIV/0!</v>
      </c>
      <c r="K4" s="11" t="e">
        <f>J4/'źródła ciepła'!I9</f>
        <v>#DIV/0!</v>
      </c>
      <c r="L4" s="8">
        <f t="shared" si="0"/>
        <v>0</v>
      </c>
    </row>
    <row r="5" spans="1:12" s="5" customFormat="1" ht="25.5">
      <c r="A5" s="4" t="s">
        <v>287</v>
      </c>
      <c r="B5" s="7">
        <v>12000</v>
      </c>
      <c r="C5" s="8">
        <f t="shared" si="1"/>
        <v>200</v>
      </c>
      <c r="D5" s="30" t="e">
        <f>'źródła ciepła'!J8</f>
        <v>#DIV/0!</v>
      </c>
      <c r="E5" s="9" t="e">
        <f>'źródła ciepła'!J3</f>
        <v>#DIV/0!</v>
      </c>
      <c r="F5" s="10" t="e">
        <f t="shared" si="2"/>
        <v>#DIV/0!</v>
      </c>
      <c r="G5" s="10" t="e">
        <f t="shared" si="3"/>
        <v>#DIV/0!</v>
      </c>
      <c r="H5" s="43"/>
      <c r="I5" s="8">
        <f>H5*'źródła ciepła'!C8</f>
        <v>0</v>
      </c>
      <c r="J5" s="8" t="e">
        <f t="shared" si="4"/>
        <v>#DIV/0!</v>
      </c>
      <c r="K5" s="11" t="e">
        <f>J5/'źródła ciepła'!I9</f>
        <v>#DIV/0!</v>
      </c>
      <c r="L5" s="8">
        <f t="shared" si="0"/>
        <v>0</v>
      </c>
    </row>
    <row r="6" spans="1:12" s="5" customFormat="1" ht="25.5">
      <c r="A6" s="4" t="s">
        <v>288</v>
      </c>
      <c r="B6" s="7">
        <v>12000</v>
      </c>
      <c r="C6" s="8">
        <f t="shared" si="1"/>
        <v>200</v>
      </c>
      <c r="D6" s="30" t="e">
        <f>'źródła ciepła'!J8</f>
        <v>#DIV/0!</v>
      </c>
      <c r="E6" s="9" t="e">
        <f>'źródła ciepła'!J4</f>
        <v>#DIV/0!</v>
      </c>
      <c r="F6" s="10" t="e">
        <f t="shared" si="2"/>
        <v>#DIV/0!</v>
      </c>
      <c r="G6" s="10" t="e">
        <f t="shared" si="3"/>
        <v>#DIV/0!</v>
      </c>
      <c r="H6" s="43"/>
      <c r="I6" s="8">
        <f>H6*'źródła ciepła'!C8</f>
        <v>0</v>
      </c>
      <c r="J6" s="8"/>
      <c r="K6" s="11" t="e">
        <f>J6/'źródła ciepła'!I9</f>
        <v>#DIV/0!</v>
      </c>
      <c r="L6" s="8">
        <f t="shared" si="0"/>
        <v>0</v>
      </c>
    </row>
    <row r="7" spans="1:12" s="5" customFormat="1" ht="25.5">
      <c r="A7" s="4" t="s">
        <v>14</v>
      </c>
      <c r="B7" s="7">
        <v>8000</v>
      </c>
      <c r="C7" s="8">
        <f t="shared" si="1"/>
        <v>133.33333333333334</v>
      </c>
      <c r="D7" s="30" t="e">
        <f>'źródła ciepła'!J8</f>
        <v>#DIV/0!</v>
      </c>
      <c r="E7" s="9" t="e">
        <f>'źródła ciepła'!J5</f>
        <v>#DIV/0!</v>
      </c>
      <c r="F7" s="10" t="e">
        <f t="shared" si="2"/>
        <v>#DIV/0!</v>
      </c>
      <c r="G7" s="10" t="e">
        <f t="shared" si="3"/>
        <v>#DIV/0!</v>
      </c>
      <c r="H7" s="43"/>
      <c r="I7" s="8">
        <f>H7*'źródła ciepła'!C8</f>
        <v>0</v>
      </c>
      <c r="J7" s="8" t="e">
        <f t="shared" si="4"/>
        <v>#DIV/0!</v>
      </c>
      <c r="K7" s="11" t="e">
        <f>J7/'źródła ciepła'!I9</f>
        <v>#DIV/0!</v>
      </c>
      <c r="L7" s="8">
        <f t="shared" si="0"/>
        <v>0</v>
      </c>
    </row>
    <row r="8" spans="1:12" s="5" customFormat="1" ht="25.5">
      <c r="A8" s="4" t="s">
        <v>15</v>
      </c>
      <c r="B8" s="7">
        <v>15000</v>
      </c>
      <c r="C8" s="8">
        <f t="shared" si="1"/>
        <v>250</v>
      </c>
      <c r="D8" s="30" t="e">
        <f>'źródła ciepła'!J8</f>
        <v>#DIV/0!</v>
      </c>
      <c r="E8" s="9" t="e">
        <f>'źródła ciepła'!J6</f>
        <v>#DIV/0!</v>
      </c>
      <c r="F8" s="10" t="e">
        <f t="shared" si="2"/>
        <v>#DIV/0!</v>
      </c>
      <c r="G8" s="10" t="e">
        <f t="shared" si="3"/>
        <v>#DIV/0!</v>
      </c>
      <c r="H8" s="43"/>
      <c r="I8" s="8">
        <f>H8*'źródła ciepła'!C8</f>
        <v>0</v>
      </c>
      <c r="J8" s="8" t="e">
        <f t="shared" si="4"/>
        <v>#DIV/0!</v>
      </c>
      <c r="K8" s="11" t="e">
        <f>J8/'źródła ciepła'!I9</f>
        <v>#DIV/0!</v>
      </c>
      <c r="L8" s="8">
        <f t="shared" si="0"/>
        <v>0</v>
      </c>
    </row>
    <row r="9" spans="1:12" s="5" customFormat="1" ht="25.5">
      <c r="A9" s="4" t="s">
        <v>16</v>
      </c>
      <c r="B9" s="7">
        <v>18000</v>
      </c>
      <c r="C9" s="8">
        <f t="shared" si="1"/>
        <v>300</v>
      </c>
      <c r="D9" s="30" t="e">
        <f>'źródła ciepła'!J8</f>
        <v>#DIV/0!</v>
      </c>
      <c r="E9" s="9" t="e">
        <f>'źródła ciepła'!J7</f>
        <v>#DIV/0!</v>
      </c>
      <c r="F9" s="10" t="e">
        <f t="shared" si="2"/>
        <v>#DIV/0!</v>
      </c>
      <c r="G9" s="10" t="e">
        <f t="shared" si="3"/>
        <v>#DIV/0!</v>
      </c>
      <c r="H9" s="43"/>
      <c r="I9" s="8">
        <f>H9*'źródła ciepła'!C8</f>
        <v>0</v>
      </c>
      <c r="J9" s="8" t="e">
        <f t="shared" si="4"/>
        <v>#DIV/0!</v>
      </c>
      <c r="K9" s="11" t="e">
        <f>J9/'źródła ciepła'!I9</f>
        <v>#DIV/0!</v>
      </c>
      <c r="L9" s="8">
        <f t="shared" si="0"/>
        <v>0</v>
      </c>
    </row>
    <row r="10" spans="1:12" s="5" customFormat="1">
      <c r="A10" s="6" t="s">
        <v>12</v>
      </c>
      <c r="B10" s="13"/>
      <c r="C10" s="13"/>
      <c r="D10" s="13"/>
      <c r="E10" s="13"/>
      <c r="F10" s="13"/>
      <c r="G10" s="13"/>
      <c r="H10" s="13"/>
      <c r="I10" s="14">
        <f>SUM(I2:I9)</f>
        <v>0</v>
      </c>
      <c r="J10" s="14" t="e">
        <f>SUM(J2:J9)</f>
        <v>#DIV/0!</v>
      </c>
      <c r="K10" s="15" t="e">
        <f>SUM(K2:K9)</f>
        <v>#DIV/0!</v>
      </c>
      <c r="L10" s="14">
        <f>SUM(L2:L9)</f>
        <v>0</v>
      </c>
    </row>
    <row r="11" spans="1:12" ht="25.5" customHeight="1">
      <c r="A11" s="52" t="s">
        <v>474</v>
      </c>
      <c r="B11" s="53"/>
      <c r="C11" s="53"/>
      <c r="D11" s="53"/>
      <c r="E11" s="53"/>
      <c r="F11" s="53"/>
      <c r="G11" s="53"/>
      <c r="H11" s="53"/>
      <c r="I11" s="53"/>
      <c r="J11" s="54"/>
      <c r="K11" s="51" t="e">
        <f>L10/J10*1000</f>
        <v>#DIV/0!</v>
      </c>
    </row>
    <row r="13" spans="1:12">
      <c r="A13" s="42"/>
    </row>
  </sheetData>
  <mergeCells count="1">
    <mergeCell ref="A11:J11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A11" sqref="A11:K11"/>
    </sheetView>
  </sheetViews>
  <sheetFormatPr defaultRowHeight="12.75"/>
  <cols>
    <col min="1" max="1" width="32.85546875" style="1" customWidth="1"/>
    <col min="2" max="2" width="16.85546875" customWidth="1"/>
    <col min="3" max="3" width="17.28515625" customWidth="1"/>
    <col min="4" max="4" width="11.42578125" customWidth="1"/>
    <col min="5" max="6" width="11.5703125" customWidth="1"/>
    <col min="7" max="7" width="13.140625" customWidth="1"/>
    <col min="8" max="8" width="11.85546875" customWidth="1"/>
    <col min="9" max="9" width="13" customWidth="1"/>
    <col min="10" max="10" width="9.85546875" customWidth="1"/>
    <col min="11" max="11" width="12.42578125" customWidth="1"/>
    <col min="12" max="12" width="11.5703125" customWidth="1"/>
  </cols>
  <sheetData>
    <row r="1" spans="1:12" ht="63.75">
      <c r="A1" s="2" t="s">
        <v>0</v>
      </c>
      <c r="B1" s="3" t="s">
        <v>1</v>
      </c>
      <c r="C1" s="3" t="s">
        <v>295</v>
      </c>
      <c r="D1" s="2" t="s">
        <v>476</v>
      </c>
      <c r="E1" s="2" t="s">
        <v>477</v>
      </c>
      <c r="F1" s="3" t="s">
        <v>4</v>
      </c>
      <c r="G1" s="2" t="s">
        <v>290</v>
      </c>
      <c r="H1" s="2" t="s">
        <v>5</v>
      </c>
      <c r="I1" s="2" t="s">
        <v>6</v>
      </c>
      <c r="J1" s="2" t="s">
        <v>7</v>
      </c>
      <c r="K1" s="2" t="s">
        <v>8</v>
      </c>
      <c r="L1" s="3" t="s">
        <v>9</v>
      </c>
    </row>
    <row r="2" spans="1:12" s="5" customFormat="1" ht="25.5">
      <c r="A2" s="4" t="s">
        <v>10</v>
      </c>
      <c r="B2" s="7">
        <v>20000</v>
      </c>
      <c r="C2" s="8">
        <f>B2/60</f>
        <v>333.33333333333331</v>
      </c>
      <c r="D2" s="30" t="e">
        <f>termomodernizacja!L20</f>
        <v>#DIV/0!</v>
      </c>
      <c r="E2" s="30" t="e">
        <f>termomodernizacja!L18</f>
        <v>#DIV/0!</v>
      </c>
      <c r="F2" s="10" t="e">
        <f>D2-E2</f>
        <v>#DIV/0!</v>
      </c>
      <c r="G2" s="10" t="e">
        <f>F2/C2*100</f>
        <v>#DIV/0!</v>
      </c>
      <c r="H2" s="43"/>
      <c r="I2" s="8">
        <f>H2*termomodernizacja!D20</f>
        <v>0</v>
      </c>
      <c r="J2" s="8" t="e">
        <f>F2*I2</f>
        <v>#DIV/0!</v>
      </c>
      <c r="K2" s="11" t="e">
        <f>J2/'źródła ciepła'!L9</f>
        <v>#DIV/0!</v>
      </c>
      <c r="L2" s="8">
        <f t="shared" ref="L2:L9" si="0">C2*I2/1000</f>
        <v>0</v>
      </c>
    </row>
    <row r="3" spans="1:12" s="5" customFormat="1" ht="25.5">
      <c r="A3" s="4" t="s">
        <v>11</v>
      </c>
      <c r="B3" s="7">
        <v>10000</v>
      </c>
      <c r="C3" s="8">
        <f t="shared" ref="C3:C9" si="1">B3/60</f>
        <v>166.66666666666666</v>
      </c>
      <c r="D3" s="30" t="e">
        <f>termomodernizacja!L20</f>
        <v>#DIV/0!</v>
      </c>
      <c r="E3" s="30" t="e">
        <f>termomodernizacja!L19</f>
        <v>#DIV/0!</v>
      </c>
      <c r="F3" s="10" t="e">
        <f t="shared" ref="F3:F9" si="2">D3-E3</f>
        <v>#DIV/0!</v>
      </c>
      <c r="G3" s="10" t="e">
        <f t="shared" ref="G3:G9" si="3">F3/C3*100</f>
        <v>#DIV/0!</v>
      </c>
      <c r="H3" s="43"/>
      <c r="I3" s="8">
        <f>H3*termomodernizacja!D20</f>
        <v>0</v>
      </c>
      <c r="J3" s="8" t="e">
        <f t="shared" ref="J3:J9" si="4">F3*I3</f>
        <v>#DIV/0!</v>
      </c>
      <c r="K3" s="11" t="e">
        <f>J3/'źródła ciepła'!L9</f>
        <v>#DIV/0!</v>
      </c>
      <c r="L3" s="8">
        <f t="shared" si="0"/>
        <v>0</v>
      </c>
    </row>
    <row r="4" spans="1:12" s="5" customFormat="1" ht="38.25">
      <c r="A4" s="4" t="s">
        <v>286</v>
      </c>
      <c r="B4" s="12">
        <v>10000</v>
      </c>
      <c r="C4" s="8">
        <f t="shared" si="1"/>
        <v>166.66666666666666</v>
      </c>
      <c r="D4" s="30" t="e">
        <f>'źródła ciepła'!M8</f>
        <v>#DIV/0!</v>
      </c>
      <c r="E4" s="30" t="e">
        <f>'źródła ciepła'!M2</f>
        <v>#DIV/0!</v>
      </c>
      <c r="F4" s="10" t="e">
        <f t="shared" si="2"/>
        <v>#DIV/0!</v>
      </c>
      <c r="G4" s="10" t="e">
        <f t="shared" si="3"/>
        <v>#DIV/0!</v>
      </c>
      <c r="H4" s="43"/>
      <c r="I4" s="8">
        <f>H4*'źródła ciepła'!C8</f>
        <v>0</v>
      </c>
      <c r="J4" s="8" t="e">
        <f t="shared" si="4"/>
        <v>#DIV/0!</v>
      </c>
      <c r="K4" s="11" t="e">
        <f>J4/'źródła ciepła'!L9</f>
        <v>#DIV/0!</v>
      </c>
      <c r="L4" s="8">
        <f t="shared" si="0"/>
        <v>0</v>
      </c>
    </row>
    <row r="5" spans="1:12" s="5" customFormat="1" ht="25.5">
      <c r="A5" s="4" t="s">
        <v>287</v>
      </c>
      <c r="B5" s="7">
        <v>12000</v>
      </c>
      <c r="C5" s="8">
        <f t="shared" si="1"/>
        <v>200</v>
      </c>
      <c r="D5" s="30" t="e">
        <f>'źródła ciepła'!M8</f>
        <v>#DIV/0!</v>
      </c>
      <c r="E5" s="9" t="e">
        <f>'źródła ciepła'!M3</f>
        <v>#DIV/0!</v>
      </c>
      <c r="F5" s="10" t="e">
        <f t="shared" si="2"/>
        <v>#DIV/0!</v>
      </c>
      <c r="G5" s="10" t="e">
        <f t="shared" si="3"/>
        <v>#DIV/0!</v>
      </c>
      <c r="H5" s="43"/>
      <c r="I5" s="8">
        <f>H5*'źródła ciepła'!C8</f>
        <v>0</v>
      </c>
      <c r="J5" s="8" t="e">
        <f t="shared" si="4"/>
        <v>#DIV/0!</v>
      </c>
      <c r="K5" s="11" t="e">
        <f>J5/'źródła ciepła'!L9</f>
        <v>#DIV/0!</v>
      </c>
      <c r="L5" s="8">
        <f t="shared" si="0"/>
        <v>0</v>
      </c>
    </row>
    <row r="6" spans="1:12" s="5" customFormat="1" ht="25.5">
      <c r="A6" s="4" t="s">
        <v>288</v>
      </c>
      <c r="B6" s="7">
        <v>12000</v>
      </c>
      <c r="C6" s="8">
        <f t="shared" si="1"/>
        <v>200</v>
      </c>
      <c r="D6" s="30" t="e">
        <f>'źródła ciepła'!M8</f>
        <v>#DIV/0!</v>
      </c>
      <c r="E6" s="9" t="e">
        <f>'źródła ciepła'!M4</f>
        <v>#DIV/0!</v>
      </c>
      <c r="F6" s="10" t="e">
        <f t="shared" si="2"/>
        <v>#DIV/0!</v>
      </c>
      <c r="G6" s="10" t="e">
        <f t="shared" si="3"/>
        <v>#DIV/0!</v>
      </c>
      <c r="H6" s="43"/>
      <c r="I6" s="8">
        <f>H6*'źródła ciepła'!C8</f>
        <v>0</v>
      </c>
      <c r="J6" s="8"/>
      <c r="K6" s="11" t="e">
        <f>J6/'źródła ciepła'!L9</f>
        <v>#DIV/0!</v>
      </c>
      <c r="L6" s="8">
        <f t="shared" si="0"/>
        <v>0</v>
      </c>
    </row>
    <row r="7" spans="1:12" s="5" customFormat="1" ht="25.5">
      <c r="A7" s="4" t="s">
        <v>14</v>
      </c>
      <c r="B7" s="7">
        <v>8000</v>
      </c>
      <c r="C7" s="8">
        <f t="shared" si="1"/>
        <v>133.33333333333334</v>
      </c>
      <c r="D7" s="30" t="e">
        <f>'źródła ciepła'!M8</f>
        <v>#DIV/0!</v>
      </c>
      <c r="E7" s="9" t="e">
        <f>'źródła ciepła'!M5</f>
        <v>#DIV/0!</v>
      </c>
      <c r="F7" s="10" t="e">
        <f t="shared" si="2"/>
        <v>#DIV/0!</v>
      </c>
      <c r="G7" s="10" t="e">
        <f t="shared" si="3"/>
        <v>#DIV/0!</v>
      </c>
      <c r="H7" s="43"/>
      <c r="I7" s="8">
        <f>H7*'źródła ciepła'!C8</f>
        <v>0</v>
      </c>
      <c r="J7" s="8" t="e">
        <f t="shared" si="4"/>
        <v>#DIV/0!</v>
      </c>
      <c r="K7" s="11" t="e">
        <f>J7/'źródła ciepła'!L9</f>
        <v>#DIV/0!</v>
      </c>
      <c r="L7" s="8">
        <f t="shared" si="0"/>
        <v>0</v>
      </c>
    </row>
    <row r="8" spans="1:12" s="5" customFormat="1" ht="25.5">
      <c r="A8" s="4" t="s">
        <v>15</v>
      </c>
      <c r="B8" s="7">
        <v>15000</v>
      </c>
      <c r="C8" s="8">
        <f t="shared" si="1"/>
        <v>250</v>
      </c>
      <c r="D8" s="30" t="e">
        <f>'źródła ciepła'!M8</f>
        <v>#DIV/0!</v>
      </c>
      <c r="E8" s="9" t="e">
        <f>'źródła ciepła'!M6</f>
        <v>#DIV/0!</v>
      </c>
      <c r="F8" s="10" t="e">
        <f t="shared" si="2"/>
        <v>#DIV/0!</v>
      </c>
      <c r="G8" s="10" t="e">
        <f t="shared" si="3"/>
        <v>#DIV/0!</v>
      </c>
      <c r="H8" s="43"/>
      <c r="I8" s="8">
        <f>H8*'źródła ciepła'!C8</f>
        <v>0</v>
      </c>
      <c r="J8" s="8" t="e">
        <f t="shared" si="4"/>
        <v>#DIV/0!</v>
      </c>
      <c r="K8" s="11" t="e">
        <f>J8/'źródła ciepła'!L9</f>
        <v>#DIV/0!</v>
      </c>
      <c r="L8" s="8">
        <f t="shared" si="0"/>
        <v>0</v>
      </c>
    </row>
    <row r="9" spans="1:12" s="5" customFormat="1" ht="25.5">
      <c r="A9" s="4" t="s">
        <v>16</v>
      </c>
      <c r="B9" s="7">
        <v>18000</v>
      </c>
      <c r="C9" s="8">
        <f t="shared" si="1"/>
        <v>300</v>
      </c>
      <c r="D9" s="30" t="e">
        <f>'źródła ciepła'!M8</f>
        <v>#DIV/0!</v>
      </c>
      <c r="E9" s="9" t="e">
        <f>'źródła ciepła'!M7</f>
        <v>#DIV/0!</v>
      </c>
      <c r="F9" s="10" t="e">
        <f t="shared" si="2"/>
        <v>#DIV/0!</v>
      </c>
      <c r="G9" s="10" t="e">
        <f t="shared" si="3"/>
        <v>#DIV/0!</v>
      </c>
      <c r="H9" s="43"/>
      <c r="I9" s="8">
        <f>H9*'źródła ciepła'!C8</f>
        <v>0</v>
      </c>
      <c r="J9" s="8" t="e">
        <f t="shared" si="4"/>
        <v>#DIV/0!</v>
      </c>
      <c r="K9" s="11" t="e">
        <f>J9/'źródła ciepła'!L9</f>
        <v>#DIV/0!</v>
      </c>
      <c r="L9" s="8">
        <f t="shared" si="0"/>
        <v>0</v>
      </c>
    </row>
    <row r="10" spans="1:12" s="5" customFormat="1">
      <c r="A10" s="6" t="s">
        <v>12</v>
      </c>
      <c r="B10" s="13"/>
      <c r="C10" s="13"/>
      <c r="D10" s="13"/>
      <c r="E10" s="13"/>
      <c r="F10" s="13"/>
      <c r="G10" s="13"/>
      <c r="H10" s="13"/>
      <c r="I10" s="14">
        <f>SUM(I2:I9)</f>
        <v>0</v>
      </c>
      <c r="J10" s="14" t="e">
        <f>SUM(J2:J9)</f>
        <v>#DIV/0!</v>
      </c>
      <c r="K10" s="15" t="e">
        <f>SUM(K2:K9)</f>
        <v>#DIV/0!</v>
      </c>
      <c r="L10" s="14">
        <f>SUM(L2:L9)</f>
        <v>0</v>
      </c>
    </row>
    <row r="11" spans="1:12" ht="25.5" customHeight="1">
      <c r="A11" s="52" t="s">
        <v>475</v>
      </c>
      <c r="B11" s="53"/>
      <c r="C11" s="53"/>
      <c r="D11" s="53"/>
      <c r="E11" s="53"/>
      <c r="F11" s="53"/>
      <c r="G11" s="53"/>
      <c r="H11" s="53"/>
      <c r="I11" s="53"/>
      <c r="J11" s="54"/>
      <c r="K11" s="51" t="e">
        <f>L10/J10*1000</f>
        <v>#DIV/0!</v>
      </c>
    </row>
    <row r="13" spans="1:12">
      <c r="A13" s="42"/>
    </row>
  </sheetData>
  <mergeCells count="1">
    <mergeCell ref="A11:J11"/>
  </mergeCells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A11" sqref="A11:K11"/>
    </sheetView>
  </sheetViews>
  <sheetFormatPr defaultRowHeight="12.75"/>
  <cols>
    <col min="1" max="1" width="32.85546875" style="1" customWidth="1"/>
    <col min="2" max="2" width="16.85546875" customWidth="1"/>
    <col min="3" max="3" width="17.28515625" customWidth="1"/>
    <col min="4" max="4" width="11.42578125" customWidth="1"/>
    <col min="5" max="6" width="11.5703125" customWidth="1"/>
    <col min="7" max="7" width="13.140625" customWidth="1"/>
    <col min="8" max="8" width="11.85546875" customWidth="1"/>
    <col min="9" max="9" width="13" customWidth="1"/>
    <col min="10" max="10" width="9.85546875" customWidth="1"/>
    <col min="11" max="11" width="12.42578125" customWidth="1"/>
    <col min="12" max="12" width="11.5703125" customWidth="1"/>
  </cols>
  <sheetData>
    <row r="1" spans="1:12" ht="63.75">
      <c r="A1" s="2" t="s">
        <v>0</v>
      </c>
      <c r="B1" s="3" t="s">
        <v>1</v>
      </c>
      <c r="C1" s="3" t="s">
        <v>295</v>
      </c>
      <c r="D1" s="2" t="s">
        <v>478</v>
      </c>
      <c r="E1" s="2" t="s">
        <v>479</v>
      </c>
      <c r="F1" s="3" t="s">
        <v>4</v>
      </c>
      <c r="G1" s="2" t="s">
        <v>290</v>
      </c>
      <c r="H1" s="2" t="s">
        <v>5</v>
      </c>
      <c r="I1" s="2" t="s">
        <v>6</v>
      </c>
      <c r="J1" s="2" t="s">
        <v>7</v>
      </c>
      <c r="K1" s="2" t="s">
        <v>8</v>
      </c>
      <c r="L1" s="3" t="s">
        <v>9</v>
      </c>
    </row>
    <row r="2" spans="1:12" s="5" customFormat="1" ht="25.5">
      <c r="A2" s="4" t="s">
        <v>10</v>
      </c>
      <c r="B2" s="7">
        <v>20000</v>
      </c>
      <c r="C2" s="8">
        <f>B2/60</f>
        <v>333.33333333333331</v>
      </c>
      <c r="D2" s="30" t="e">
        <f>termomodernizacja!N20</f>
        <v>#DIV/0!</v>
      </c>
      <c r="E2" s="30" t="e">
        <f>termomodernizacja!N18</f>
        <v>#DIV/0!</v>
      </c>
      <c r="F2" s="10" t="e">
        <f>D2-E2</f>
        <v>#DIV/0!</v>
      </c>
      <c r="G2" s="10" t="e">
        <f>F2/C2*100</f>
        <v>#DIV/0!</v>
      </c>
      <c r="H2" s="43"/>
      <c r="I2" s="8">
        <f>H2*termomodernizacja!D20</f>
        <v>0</v>
      </c>
      <c r="J2" s="8" t="e">
        <f>F2*I2</f>
        <v>#DIV/0!</v>
      </c>
      <c r="K2" s="11" t="e">
        <f>J2/'źródła ciepła'!O9</f>
        <v>#DIV/0!</v>
      </c>
      <c r="L2" s="8">
        <f t="shared" ref="L2:L9" si="0">C2*I2/1000</f>
        <v>0</v>
      </c>
    </row>
    <row r="3" spans="1:12" s="5" customFormat="1" ht="25.5">
      <c r="A3" s="4" t="s">
        <v>11</v>
      </c>
      <c r="B3" s="7">
        <v>10000</v>
      </c>
      <c r="C3" s="8">
        <f t="shared" ref="C3:C9" si="1">B3/60</f>
        <v>166.66666666666666</v>
      </c>
      <c r="D3" s="30" t="e">
        <f>termomodernizacja!N20</f>
        <v>#DIV/0!</v>
      </c>
      <c r="E3" s="30" t="e">
        <f>termomodernizacja!N19</f>
        <v>#DIV/0!</v>
      </c>
      <c r="F3" s="10" t="e">
        <f t="shared" ref="F3:F9" si="2">D3-E3</f>
        <v>#DIV/0!</v>
      </c>
      <c r="G3" s="10" t="e">
        <f t="shared" ref="G3:G9" si="3">F3/C3*100</f>
        <v>#DIV/0!</v>
      </c>
      <c r="H3" s="43"/>
      <c r="I3" s="8">
        <f>H3*termomodernizacja!D20</f>
        <v>0</v>
      </c>
      <c r="J3" s="8" t="e">
        <f t="shared" ref="J3:J9" si="4">F3*I3</f>
        <v>#DIV/0!</v>
      </c>
      <c r="K3" s="11" t="e">
        <f>J3/'źródła ciepła'!O9</f>
        <v>#DIV/0!</v>
      </c>
      <c r="L3" s="8">
        <f t="shared" si="0"/>
        <v>0</v>
      </c>
    </row>
    <row r="4" spans="1:12" s="5" customFormat="1" ht="38.25">
      <c r="A4" s="4" t="s">
        <v>286</v>
      </c>
      <c r="B4" s="12">
        <v>10000</v>
      </c>
      <c r="C4" s="8">
        <f t="shared" si="1"/>
        <v>166.66666666666666</v>
      </c>
      <c r="D4" s="30" t="e">
        <f>'źródła ciepła'!P8</f>
        <v>#DIV/0!</v>
      </c>
      <c r="E4" s="30" t="e">
        <f>'źródła ciepła'!P2</f>
        <v>#DIV/0!</v>
      </c>
      <c r="F4" s="10" t="e">
        <f t="shared" si="2"/>
        <v>#DIV/0!</v>
      </c>
      <c r="G4" s="10" t="e">
        <f t="shared" si="3"/>
        <v>#DIV/0!</v>
      </c>
      <c r="H4" s="43"/>
      <c r="I4" s="8">
        <f>H4*'źródła ciepła'!C8</f>
        <v>0</v>
      </c>
      <c r="J4" s="8" t="e">
        <f t="shared" si="4"/>
        <v>#DIV/0!</v>
      </c>
      <c r="K4" s="11" t="e">
        <f>J4/'źródła ciepła'!O9</f>
        <v>#DIV/0!</v>
      </c>
      <c r="L4" s="8">
        <f t="shared" si="0"/>
        <v>0</v>
      </c>
    </row>
    <row r="5" spans="1:12" s="5" customFormat="1" ht="25.5">
      <c r="A5" s="4" t="s">
        <v>287</v>
      </c>
      <c r="B5" s="7">
        <v>12000</v>
      </c>
      <c r="C5" s="8">
        <f t="shared" si="1"/>
        <v>200</v>
      </c>
      <c r="D5" s="30" t="e">
        <f>'źródła ciepła'!P8</f>
        <v>#DIV/0!</v>
      </c>
      <c r="E5" s="9" t="e">
        <f>'źródła ciepła'!P3</f>
        <v>#DIV/0!</v>
      </c>
      <c r="F5" s="10" t="e">
        <f t="shared" si="2"/>
        <v>#DIV/0!</v>
      </c>
      <c r="G5" s="10" t="e">
        <f t="shared" si="3"/>
        <v>#DIV/0!</v>
      </c>
      <c r="H5" s="43"/>
      <c r="I5" s="8">
        <f>H5*'źródła ciepła'!C8</f>
        <v>0</v>
      </c>
      <c r="J5" s="8" t="e">
        <f t="shared" si="4"/>
        <v>#DIV/0!</v>
      </c>
      <c r="K5" s="11" t="e">
        <f>J5/'źródła ciepła'!O9</f>
        <v>#DIV/0!</v>
      </c>
      <c r="L5" s="8">
        <f t="shared" si="0"/>
        <v>0</v>
      </c>
    </row>
    <row r="6" spans="1:12" s="5" customFormat="1" ht="25.5">
      <c r="A6" s="4" t="s">
        <v>288</v>
      </c>
      <c r="B6" s="7">
        <v>12000</v>
      </c>
      <c r="C6" s="8">
        <f t="shared" si="1"/>
        <v>200</v>
      </c>
      <c r="D6" s="30" t="e">
        <f>'źródła ciepła'!P8</f>
        <v>#DIV/0!</v>
      </c>
      <c r="E6" s="9" t="e">
        <f>'źródła ciepła'!P4</f>
        <v>#DIV/0!</v>
      </c>
      <c r="F6" s="10" t="e">
        <f t="shared" si="2"/>
        <v>#DIV/0!</v>
      </c>
      <c r="G6" s="10" t="e">
        <f t="shared" si="3"/>
        <v>#DIV/0!</v>
      </c>
      <c r="H6" s="43"/>
      <c r="I6" s="8">
        <f>H6*'źródła ciepła'!C8</f>
        <v>0</v>
      </c>
      <c r="J6" s="8"/>
      <c r="K6" s="11" t="e">
        <f>J6/'źródła ciepła'!O9</f>
        <v>#DIV/0!</v>
      </c>
      <c r="L6" s="8">
        <f t="shared" si="0"/>
        <v>0</v>
      </c>
    </row>
    <row r="7" spans="1:12" s="5" customFormat="1" ht="25.5">
      <c r="A7" s="4" t="s">
        <v>14</v>
      </c>
      <c r="B7" s="7">
        <v>8000</v>
      </c>
      <c r="C7" s="8">
        <f t="shared" si="1"/>
        <v>133.33333333333334</v>
      </c>
      <c r="D7" s="30" t="e">
        <f>'źródła ciepła'!P8</f>
        <v>#DIV/0!</v>
      </c>
      <c r="E7" s="9" t="e">
        <f>'źródła ciepła'!P5</f>
        <v>#DIV/0!</v>
      </c>
      <c r="F7" s="10" t="e">
        <f t="shared" si="2"/>
        <v>#DIV/0!</v>
      </c>
      <c r="G7" s="10" t="e">
        <f t="shared" si="3"/>
        <v>#DIV/0!</v>
      </c>
      <c r="H7" s="43"/>
      <c r="I7" s="8">
        <f>H7*'źródła ciepła'!C8</f>
        <v>0</v>
      </c>
      <c r="J7" s="8" t="e">
        <f t="shared" si="4"/>
        <v>#DIV/0!</v>
      </c>
      <c r="K7" s="11" t="e">
        <f>J7/'źródła ciepła'!O9</f>
        <v>#DIV/0!</v>
      </c>
      <c r="L7" s="8">
        <f t="shared" si="0"/>
        <v>0</v>
      </c>
    </row>
    <row r="8" spans="1:12" s="5" customFormat="1" ht="25.5">
      <c r="A8" s="4" t="s">
        <v>15</v>
      </c>
      <c r="B8" s="7">
        <v>15000</v>
      </c>
      <c r="C8" s="8">
        <f t="shared" si="1"/>
        <v>250</v>
      </c>
      <c r="D8" s="30" t="e">
        <f>'źródła ciepła'!P8</f>
        <v>#DIV/0!</v>
      </c>
      <c r="E8" s="9" t="e">
        <f>'źródła ciepła'!P6</f>
        <v>#DIV/0!</v>
      </c>
      <c r="F8" s="10" t="e">
        <f t="shared" si="2"/>
        <v>#DIV/0!</v>
      </c>
      <c r="G8" s="10" t="e">
        <f t="shared" si="3"/>
        <v>#DIV/0!</v>
      </c>
      <c r="H8" s="43"/>
      <c r="I8" s="8">
        <f>H8*'źródła ciepła'!C8</f>
        <v>0</v>
      </c>
      <c r="J8" s="8" t="e">
        <f t="shared" si="4"/>
        <v>#DIV/0!</v>
      </c>
      <c r="K8" s="11" t="e">
        <f>J8/'źródła ciepła'!O9</f>
        <v>#DIV/0!</v>
      </c>
      <c r="L8" s="8">
        <f t="shared" si="0"/>
        <v>0</v>
      </c>
    </row>
    <row r="9" spans="1:12" s="5" customFormat="1" ht="25.5">
      <c r="A9" s="4" t="s">
        <v>16</v>
      </c>
      <c r="B9" s="7">
        <v>18000</v>
      </c>
      <c r="C9" s="8">
        <f t="shared" si="1"/>
        <v>300</v>
      </c>
      <c r="D9" s="30" t="e">
        <f>'źródła ciepła'!P8</f>
        <v>#DIV/0!</v>
      </c>
      <c r="E9" s="9" t="e">
        <f>'źródła ciepła'!P7</f>
        <v>#DIV/0!</v>
      </c>
      <c r="F9" s="10" t="e">
        <f t="shared" si="2"/>
        <v>#DIV/0!</v>
      </c>
      <c r="G9" s="10" t="e">
        <f t="shared" si="3"/>
        <v>#DIV/0!</v>
      </c>
      <c r="H9" s="43"/>
      <c r="I9" s="8">
        <f>H9*'źródła ciepła'!C8</f>
        <v>0</v>
      </c>
      <c r="J9" s="8" t="e">
        <f t="shared" si="4"/>
        <v>#DIV/0!</v>
      </c>
      <c r="K9" s="11" t="e">
        <f>J9/'źródła ciepła'!O9</f>
        <v>#DIV/0!</v>
      </c>
      <c r="L9" s="8">
        <f t="shared" si="0"/>
        <v>0</v>
      </c>
    </row>
    <row r="10" spans="1:12" s="5" customFormat="1">
      <c r="A10" s="6" t="s">
        <v>12</v>
      </c>
      <c r="B10" s="13"/>
      <c r="C10" s="13"/>
      <c r="D10" s="13"/>
      <c r="E10" s="13"/>
      <c r="F10" s="13"/>
      <c r="G10" s="13"/>
      <c r="H10" s="13"/>
      <c r="I10" s="14">
        <f>SUM(I2:I9)</f>
        <v>0</v>
      </c>
      <c r="J10" s="14" t="e">
        <f>SUM(J2:J9)</f>
        <v>#DIV/0!</v>
      </c>
      <c r="K10" s="15" t="e">
        <f>SUM(K2:K9)</f>
        <v>#DIV/0!</v>
      </c>
      <c r="L10" s="14">
        <f>SUM(L2:L9)</f>
        <v>0</v>
      </c>
    </row>
    <row r="11" spans="1:12" ht="25.5" customHeight="1">
      <c r="A11" s="52" t="s">
        <v>480</v>
      </c>
      <c r="B11" s="53"/>
      <c r="C11" s="53"/>
      <c r="D11" s="53"/>
      <c r="E11" s="53"/>
      <c r="F11" s="53"/>
      <c r="G11" s="53"/>
      <c r="H11" s="53"/>
      <c r="I11" s="53"/>
      <c r="J11" s="54"/>
      <c r="K11" s="51" t="e">
        <f>L10/J10*1000</f>
        <v>#DIV/0!</v>
      </c>
    </row>
    <row r="13" spans="1:12">
      <c r="A13" s="42"/>
    </row>
  </sheetData>
  <mergeCells count="1">
    <mergeCell ref="A11:J11"/>
  </mergeCells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A11" sqref="A11:K11"/>
    </sheetView>
  </sheetViews>
  <sheetFormatPr defaultRowHeight="12.75"/>
  <cols>
    <col min="1" max="1" width="32.85546875" style="1" customWidth="1"/>
    <col min="2" max="2" width="16.85546875" customWidth="1"/>
    <col min="3" max="3" width="17.28515625" customWidth="1"/>
    <col min="4" max="4" width="11.42578125" customWidth="1"/>
    <col min="5" max="6" width="11.5703125" customWidth="1"/>
    <col min="7" max="7" width="13.140625" customWidth="1"/>
    <col min="8" max="8" width="11.85546875" customWidth="1"/>
    <col min="9" max="9" width="13" customWidth="1"/>
    <col min="10" max="10" width="9.85546875" customWidth="1"/>
    <col min="11" max="11" width="12.42578125" customWidth="1"/>
    <col min="12" max="12" width="11.5703125" customWidth="1"/>
  </cols>
  <sheetData>
    <row r="1" spans="1:12" ht="63.75">
      <c r="A1" s="2" t="s">
        <v>0</v>
      </c>
      <c r="B1" s="3" t="s">
        <v>1</v>
      </c>
      <c r="C1" s="3" t="s">
        <v>295</v>
      </c>
      <c r="D1" s="2" t="s">
        <v>482</v>
      </c>
      <c r="E1" s="2" t="s">
        <v>483</v>
      </c>
      <c r="F1" s="3" t="s">
        <v>4</v>
      </c>
      <c r="G1" s="2" t="s">
        <v>290</v>
      </c>
      <c r="H1" s="2" t="s">
        <v>5</v>
      </c>
      <c r="I1" s="2" t="s">
        <v>6</v>
      </c>
      <c r="J1" s="2" t="s">
        <v>7</v>
      </c>
      <c r="K1" s="2" t="s">
        <v>8</v>
      </c>
      <c r="L1" s="3" t="s">
        <v>9</v>
      </c>
    </row>
    <row r="2" spans="1:12" s="5" customFormat="1" ht="25.5">
      <c r="A2" s="4" t="s">
        <v>10</v>
      </c>
      <c r="B2" s="7">
        <v>20000</v>
      </c>
      <c r="C2" s="8">
        <f>B2/60</f>
        <v>333.33333333333331</v>
      </c>
      <c r="D2" s="30" t="e">
        <f>termomodernizacja!P20</f>
        <v>#DIV/0!</v>
      </c>
      <c r="E2" s="30" t="e">
        <f>termomodernizacja!P18</f>
        <v>#DIV/0!</v>
      </c>
      <c r="F2" s="10" t="e">
        <f>D2-E2</f>
        <v>#DIV/0!</v>
      </c>
      <c r="G2" s="10" t="e">
        <f>F2/C2*100</f>
        <v>#DIV/0!</v>
      </c>
      <c r="H2" s="43"/>
      <c r="I2" s="8">
        <f>H2*termomodernizacja!D20</f>
        <v>0</v>
      </c>
      <c r="J2" s="8" t="e">
        <f>F2*I2</f>
        <v>#DIV/0!</v>
      </c>
      <c r="K2" s="11" t="e">
        <f>J2/'źródła ciepła'!R9</f>
        <v>#DIV/0!</v>
      </c>
      <c r="L2" s="8">
        <f t="shared" ref="L2:L9" si="0">C2*I2/1000</f>
        <v>0</v>
      </c>
    </row>
    <row r="3" spans="1:12" s="5" customFormat="1" ht="25.5">
      <c r="A3" s="4" t="s">
        <v>11</v>
      </c>
      <c r="B3" s="7">
        <v>10000</v>
      </c>
      <c r="C3" s="8">
        <f t="shared" ref="C3:C9" si="1">B3/60</f>
        <v>166.66666666666666</v>
      </c>
      <c r="D3" s="30" t="e">
        <f>termomodernizacja!P20</f>
        <v>#DIV/0!</v>
      </c>
      <c r="E3" s="30" t="e">
        <f>termomodernizacja!P19</f>
        <v>#DIV/0!</v>
      </c>
      <c r="F3" s="10" t="e">
        <f t="shared" ref="F3:F9" si="2">D3-E3</f>
        <v>#DIV/0!</v>
      </c>
      <c r="G3" s="10" t="e">
        <f t="shared" ref="G3:G9" si="3">F3/C3*100</f>
        <v>#DIV/0!</v>
      </c>
      <c r="H3" s="43"/>
      <c r="I3" s="8">
        <f>H3*termomodernizacja!D20</f>
        <v>0</v>
      </c>
      <c r="J3" s="8" t="e">
        <f t="shared" ref="J3:J9" si="4">F3*I3</f>
        <v>#DIV/0!</v>
      </c>
      <c r="K3" s="11" t="e">
        <f>J3/'źródła ciepła'!R9</f>
        <v>#DIV/0!</v>
      </c>
      <c r="L3" s="8">
        <f t="shared" si="0"/>
        <v>0</v>
      </c>
    </row>
    <row r="4" spans="1:12" s="5" customFormat="1" ht="38.25">
      <c r="A4" s="4" t="s">
        <v>286</v>
      </c>
      <c r="B4" s="12">
        <v>10000</v>
      </c>
      <c r="C4" s="8">
        <f t="shared" si="1"/>
        <v>166.66666666666666</v>
      </c>
      <c r="D4" s="30" t="e">
        <f>'źródła ciepła'!S8</f>
        <v>#DIV/0!</v>
      </c>
      <c r="E4" s="30" t="e">
        <f>'źródła ciepła'!S2</f>
        <v>#DIV/0!</v>
      </c>
      <c r="F4" s="10" t="e">
        <f t="shared" si="2"/>
        <v>#DIV/0!</v>
      </c>
      <c r="G4" s="10" t="e">
        <f t="shared" si="3"/>
        <v>#DIV/0!</v>
      </c>
      <c r="H4" s="43"/>
      <c r="I4" s="8">
        <f>H4*'źródła ciepła'!C8</f>
        <v>0</v>
      </c>
      <c r="J4" s="8" t="e">
        <f t="shared" si="4"/>
        <v>#DIV/0!</v>
      </c>
      <c r="K4" s="11" t="e">
        <f>J4/'źródła ciepła'!R9</f>
        <v>#DIV/0!</v>
      </c>
      <c r="L4" s="8">
        <f t="shared" si="0"/>
        <v>0</v>
      </c>
    </row>
    <row r="5" spans="1:12" s="5" customFormat="1" ht="25.5">
      <c r="A5" s="4" t="s">
        <v>287</v>
      </c>
      <c r="B5" s="7">
        <v>12000</v>
      </c>
      <c r="C5" s="8">
        <f t="shared" si="1"/>
        <v>200</v>
      </c>
      <c r="D5" s="30" t="e">
        <f>'źródła ciepła'!S8</f>
        <v>#DIV/0!</v>
      </c>
      <c r="E5" s="9" t="e">
        <f>'źródła ciepła'!S3</f>
        <v>#DIV/0!</v>
      </c>
      <c r="F5" s="10" t="e">
        <f t="shared" si="2"/>
        <v>#DIV/0!</v>
      </c>
      <c r="G5" s="10" t="e">
        <f t="shared" si="3"/>
        <v>#DIV/0!</v>
      </c>
      <c r="H5" s="43"/>
      <c r="I5" s="8">
        <f>H5*'źródła ciepła'!C8</f>
        <v>0</v>
      </c>
      <c r="J5" s="8" t="e">
        <f t="shared" si="4"/>
        <v>#DIV/0!</v>
      </c>
      <c r="K5" s="11" t="e">
        <f>J5/'źródła ciepła'!R9</f>
        <v>#DIV/0!</v>
      </c>
      <c r="L5" s="8">
        <f t="shared" si="0"/>
        <v>0</v>
      </c>
    </row>
    <row r="6" spans="1:12" s="5" customFormat="1" ht="25.5">
      <c r="A6" s="4" t="s">
        <v>288</v>
      </c>
      <c r="B6" s="7">
        <v>12000</v>
      </c>
      <c r="C6" s="8">
        <f t="shared" si="1"/>
        <v>200</v>
      </c>
      <c r="D6" s="30" t="e">
        <f>'źródła ciepła'!S8</f>
        <v>#DIV/0!</v>
      </c>
      <c r="E6" s="9" t="e">
        <f>'źródła ciepła'!S4</f>
        <v>#DIV/0!</v>
      </c>
      <c r="F6" s="10" t="e">
        <f t="shared" si="2"/>
        <v>#DIV/0!</v>
      </c>
      <c r="G6" s="10" t="e">
        <f t="shared" si="3"/>
        <v>#DIV/0!</v>
      </c>
      <c r="H6" s="43"/>
      <c r="I6" s="8">
        <f>H6*'źródła ciepła'!C8</f>
        <v>0</v>
      </c>
      <c r="J6" s="8"/>
      <c r="K6" s="11" t="e">
        <f>J6/'źródła ciepła'!R9</f>
        <v>#DIV/0!</v>
      </c>
      <c r="L6" s="8">
        <f t="shared" si="0"/>
        <v>0</v>
      </c>
    </row>
    <row r="7" spans="1:12" s="5" customFormat="1" ht="25.5">
      <c r="A7" s="4" t="s">
        <v>14</v>
      </c>
      <c r="B7" s="7">
        <v>8000</v>
      </c>
      <c r="C7" s="8">
        <f t="shared" si="1"/>
        <v>133.33333333333334</v>
      </c>
      <c r="D7" s="30" t="e">
        <f>'źródła ciepła'!S8</f>
        <v>#DIV/0!</v>
      </c>
      <c r="E7" s="9" t="e">
        <f>'źródła ciepła'!S5</f>
        <v>#DIV/0!</v>
      </c>
      <c r="F7" s="10" t="e">
        <f t="shared" si="2"/>
        <v>#DIV/0!</v>
      </c>
      <c r="G7" s="10" t="e">
        <f t="shared" si="3"/>
        <v>#DIV/0!</v>
      </c>
      <c r="H7" s="43"/>
      <c r="I7" s="8">
        <f>H7*'źródła ciepła'!C8</f>
        <v>0</v>
      </c>
      <c r="J7" s="8" t="e">
        <f t="shared" si="4"/>
        <v>#DIV/0!</v>
      </c>
      <c r="K7" s="11" t="e">
        <f>J7/'źródła ciepła'!R9</f>
        <v>#DIV/0!</v>
      </c>
      <c r="L7" s="8">
        <f t="shared" si="0"/>
        <v>0</v>
      </c>
    </row>
    <row r="8" spans="1:12" s="5" customFormat="1" ht="25.5">
      <c r="A8" s="4" t="s">
        <v>15</v>
      </c>
      <c r="B8" s="7">
        <v>15000</v>
      </c>
      <c r="C8" s="8">
        <f t="shared" si="1"/>
        <v>250</v>
      </c>
      <c r="D8" s="30" t="e">
        <f>'źródła ciepła'!S8</f>
        <v>#DIV/0!</v>
      </c>
      <c r="E8" s="9" t="e">
        <f>'źródła ciepła'!S6</f>
        <v>#DIV/0!</v>
      </c>
      <c r="F8" s="10" t="e">
        <f t="shared" si="2"/>
        <v>#DIV/0!</v>
      </c>
      <c r="G8" s="10" t="e">
        <f t="shared" si="3"/>
        <v>#DIV/0!</v>
      </c>
      <c r="H8" s="43"/>
      <c r="I8" s="8">
        <f>H8*'źródła ciepła'!C8</f>
        <v>0</v>
      </c>
      <c r="J8" s="8" t="e">
        <f t="shared" si="4"/>
        <v>#DIV/0!</v>
      </c>
      <c r="K8" s="11" t="e">
        <f>J8/'źródła ciepła'!R9</f>
        <v>#DIV/0!</v>
      </c>
      <c r="L8" s="8">
        <f t="shared" si="0"/>
        <v>0</v>
      </c>
    </row>
    <row r="9" spans="1:12" s="5" customFormat="1" ht="25.5">
      <c r="A9" s="4" t="s">
        <v>16</v>
      </c>
      <c r="B9" s="7">
        <v>18000</v>
      </c>
      <c r="C9" s="8">
        <f t="shared" si="1"/>
        <v>300</v>
      </c>
      <c r="D9" s="30" t="e">
        <f>'źródła ciepła'!S8</f>
        <v>#DIV/0!</v>
      </c>
      <c r="E9" s="9" t="e">
        <f>'źródła ciepła'!S7</f>
        <v>#DIV/0!</v>
      </c>
      <c r="F9" s="10" t="e">
        <f t="shared" si="2"/>
        <v>#DIV/0!</v>
      </c>
      <c r="G9" s="10" t="e">
        <f t="shared" si="3"/>
        <v>#DIV/0!</v>
      </c>
      <c r="H9" s="43"/>
      <c r="I9" s="8">
        <f>H9*'źródła ciepła'!C8</f>
        <v>0</v>
      </c>
      <c r="J9" s="8" t="e">
        <f t="shared" si="4"/>
        <v>#DIV/0!</v>
      </c>
      <c r="K9" s="11" t="e">
        <f>J9/'źródła ciepła'!R9</f>
        <v>#DIV/0!</v>
      </c>
      <c r="L9" s="8">
        <f t="shared" si="0"/>
        <v>0</v>
      </c>
    </row>
    <row r="10" spans="1:12" s="5" customFormat="1">
      <c r="A10" s="6" t="s">
        <v>12</v>
      </c>
      <c r="B10" s="13"/>
      <c r="C10" s="13"/>
      <c r="D10" s="13"/>
      <c r="E10" s="13"/>
      <c r="F10" s="13"/>
      <c r="G10" s="13"/>
      <c r="H10" s="13"/>
      <c r="I10" s="14">
        <f>SUM(I2:I9)</f>
        <v>0</v>
      </c>
      <c r="J10" s="14" t="e">
        <f>SUM(J2:J9)</f>
        <v>#DIV/0!</v>
      </c>
      <c r="K10" s="15" t="e">
        <f>SUM(K2:K9)</f>
        <v>#DIV/0!</v>
      </c>
      <c r="L10" s="14">
        <f>SUM(L2:L9)</f>
        <v>0</v>
      </c>
    </row>
    <row r="11" spans="1:12" ht="25.5" customHeight="1">
      <c r="A11" s="52" t="s">
        <v>481</v>
      </c>
      <c r="B11" s="53"/>
      <c r="C11" s="53"/>
      <c r="D11" s="53"/>
      <c r="E11" s="53"/>
      <c r="F11" s="53"/>
      <c r="G11" s="53"/>
      <c r="H11" s="53"/>
      <c r="I11" s="53"/>
      <c r="J11" s="54"/>
      <c r="K11" s="51" t="e">
        <f>L10/J10*1000</f>
        <v>#DIV/0!</v>
      </c>
    </row>
    <row r="13" spans="1:12">
      <c r="A13" s="42"/>
    </row>
  </sheetData>
  <mergeCells count="1">
    <mergeCell ref="A11:J11"/>
  </mergeCells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3:P21"/>
  <sheetViews>
    <sheetView topLeftCell="F1" workbookViewId="0">
      <selection activeCell="P20" sqref="P20"/>
    </sheetView>
  </sheetViews>
  <sheetFormatPr defaultRowHeight="12.75"/>
  <cols>
    <col min="1" max="1" width="14.85546875" customWidth="1"/>
    <col min="4" max="4" width="11.85546875" bestFit="1" customWidth="1"/>
    <col min="5" max="5" width="15.28515625" customWidth="1"/>
    <col min="6" max="6" width="18.42578125" customWidth="1"/>
    <col min="7" max="7" width="17.7109375" customWidth="1"/>
    <col min="8" max="8" width="16.42578125" customWidth="1"/>
    <col min="9" max="9" width="15" customWidth="1"/>
    <col min="10" max="10" width="13" customWidth="1"/>
    <col min="11" max="11" width="12" bestFit="1" customWidth="1"/>
    <col min="12" max="12" width="12.7109375" customWidth="1"/>
    <col min="13" max="13" width="11.42578125" customWidth="1"/>
    <col min="14" max="14" width="12.42578125" customWidth="1"/>
    <col min="15" max="15" width="11.5703125" customWidth="1"/>
    <col min="16" max="16" width="10.5703125" customWidth="1"/>
  </cols>
  <sheetData>
    <row r="3" spans="4:7">
      <c r="E3" t="s">
        <v>18</v>
      </c>
      <c r="F3" t="s">
        <v>19</v>
      </c>
      <c r="G3" t="s">
        <v>28</v>
      </c>
    </row>
    <row r="4" spans="4:7">
      <c r="D4" t="s">
        <v>20</v>
      </c>
      <c r="E4">
        <v>0</v>
      </c>
      <c r="F4">
        <v>31</v>
      </c>
      <c r="G4">
        <f>(20-E4)*F4</f>
        <v>620</v>
      </c>
    </row>
    <row r="5" spans="4:7">
      <c r="D5" t="s">
        <v>21</v>
      </c>
      <c r="E5">
        <v>5</v>
      </c>
      <c r="F5">
        <v>29</v>
      </c>
      <c r="G5">
        <f t="shared" ref="G5:G11" si="0">(20-E5)*F5</f>
        <v>435</v>
      </c>
    </row>
    <row r="6" spans="4:7">
      <c r="D6" t="s">
        <v>22</v>
      </c>
      <c r="E6">
        <v>5</v>
      </c>
      <c r="F6">
        <v>31</v>
      </c>
      <c r="G6">
        <f t="shared" si="0"/>
        <v>465</v>
      </c>
    </row>
    <row r="7" spans="4:7">
      <c r="D7" t="s">
        <v>23</v>
      </c>
      <c r="E7">
        <v>10</v>
      </c>
      <c r="F7">
        <v>28</v>
      </c>
      <c r="G7">
        <f t="shared" si="0"/>
        <v>280</v>
      </c>
    </row>
    <row r="8" spans="4:7">
      <c r="D8" t="s">
        <v>24</v>
      </c>
      <c r="E8">
        <v>15</v>
      </c>
      <c r="F8">
        <v>17</v>
      </c>
      <c r="G8">
        <f t="shared" si="0"/>
        <v>85</v>
      </c>
    </row>
    <row r="9" spans="4:7">
      <c r="D9" t="s">
        <v>25</v>
      </c>
      <c r="E9">
        <v>8</v>
      </c>
      <c r="F9">
        <v>29</v>
      </c>
      <c r="G9">
        <f t="shared" si="0"/>
        <v>348</v>
      </c>
    </row>
    <row r="10" spans="4:7">
      <c r="D10" t="s">
        <v>26</v>
      </c>
      <c r="E10">
        <v>5</v>
      </c>
      <c r="F10">
        <v>30</v>
      </c>
      <c r="G10">
        <f t="shared" si="0"/>
        <v>450</v>
      </c>
    </row>
    <row r="11" spans="4:7">
      <c r="D11" t="s">
        <v>27</v>
      </c>
      <c r="E11">
        <v>1</v>
      </c>
      <c r="F11">
        <v>31</v>
      </c>
      <c r="G11">
        <f t="shared" si="0"/>
        <v>589</v>
      </c>
    </row>
    <row r="12" spans="4:7">
      <c r="G12">
        <f>SUM(G4:G11)</f>
        <v>3272</v>
      </c>
    </row>
    <row r="14" spans="4:7">
      <c r="F14" t="s">
        <v>29</v>
      </c>
      <c r="G14">
        <f>G12*24</f>
        <v>78528</v>
      </c>
    </row>
    <row r="17" spans="1:16" ht="92.25">
      <c r="A17" s="49" t="s">
        <v>459</v>
      </c>
      <c r="B17" s="49" t="s">
        <v>460</v>
      </c>
      <c r="C17" s="49" t="s">
        <v>461</v>
      </c>
      <c r="D17" s="49" t="s">
        <v>464</v>
      </c>
      <c r="E17" s="49" t="s">
        <v>30</v>
      </c>
      <c r="F17" s="50" t="s">
        <v>31</v>
      </c>
      <c r="G17" s="23" t="s">
        <v>465</v>
      </c>
      <c r="H17" s="23" t="s">
        <v>466</v>
      </c>
      <c r="I17" s="23" t="s">
        <v>445</v>
      </c>
      <c r="J17" s="23" t="s">
        <v>467</v>
      </c>
      <c r="K17" s="23" t="s">
        <v>446</v>
      </c>
      <c r="L17" s="23" t="s">
        <v>468</v>
      </c>
      <c r="M17" s="23" t="s">
        <v>469</v>
      </c>
      <c r="N17" s="23" t="s">
        <v>470</v>
      </c>
      <c r="O17" s="23" t="s">
        <v>462</v>
      </c>
      <c r="P17" s="23" t="s">
        <v>463</v>
      </c>
    </row>
    <row r="18" spans="1:16" ht="38.25">
      <c r="A18" s="50" t="s">
        <v>32</v>
      </c>
      <c r="B18" s="36">
        <v>1.1000000000000001</v>
      </c>
      <c r="C18" s="36">
        <v>78528</v>
      </c>
      <c r="D18" s="35">
        <f>20%*D21</f>
        <v>0</v>
      </c>
      <c r="E18" s="36">
        <f>B18*D18*C18/1000000000*3600</f>
        <v>0</v>
      </c>
      <c r="F18" s="38" t="e">
        <f>E18/E21</f>
        <v>#DIV/0!</v>
      </c>
      <c r="G18" s="41" t="e">
        <f>F18*'źródła ciepła'!F9</f>
        <v>#DIV/0!</v>
      </c>
      <c r="H18" s="39" t="e">
        <f>G18/D18</f>
        <v>#DIV/0!</v>
      </c>
      <c r="I18" s="41" t="e">
        <f>F18*'źródła ciepła'!I9</f>
        <v>#DIV/0!</v>
      </c>
      <c r="J18" s="39" t="e">
        <f>I18/D18</f>
        <v>#DIV/0!</v>
      </c>
      <c r="K18" s="41" t="e">
        <f>F18*'źródła ciepła'!L9</f>
        <v>#DIV/0!</v>
      </c>
      <c r="L18" s="39" t="e">
        <f>K18/D18</f>
        <v>#DIV/0!</v>
      </c>
      <c r="M18" s="41" t="e">
        <f>F18*'źródła ciepła'!O9</f>
        <v>#DIV/0!</v>
      </c>
      <c r="N18" s="39" t="e">
        <f>M18/D18</f>
        <v>#DIV/0!</v>
      </c>
      <c r="O18" s="41" t="e">
        <f>F18*'źródła ciepła'!R9</f>
        <v>#DIV/0!</v>
      </c>
      <c r="P18" s="39" t="e">
        <f>O18/D18</f>
        <v>#DIV/0!</v>
      </c>
    </row>
    <row r="19" spans="1:16" ht="38.25">
      <c r="A19" s="50" t="s">
        <v>267</v>
      </c>
      <c r="B19" s="36">
        <v>1.6</v>
      </c>
      <c r="C19" s="36">
        <v>78528</v>
      </c>
      <c r="D19" s="35">
        <f>25%*D21</f>
        <v>0</v>
      </c>
      <c r="E19" s="36">
        <f>B19*D19*C19/1000000000*3600</f>
        <v>0</v>
      </c>
      <c r="F19" s="38" t="e">
        <f>E19/E21</f>
        <v>#DIV/0!</v>
      </c>
      <c r="G19" s="41" t="e">
        <f>F19*'źródła ciepła'!F9</f>
        <v>#DIV/0!</v>
      </c>
      <c r="H19" s="39" t="e">
        <f>G19/D19</f>
        <v>#DIV/0!</v>
      </c>
      <c r="I19" s="41" t="e">
        <f>F19*'źródła ciepła'!I9</f>
        <v>#DIV/0!</v>
      </c>
      <c r="J19" s="39" t="e">
        <f>I19/D19</f>
        <v>#DIV/0!</v>
      </c>
      <c r="K19" s="41" t="e">
        <f>F19*'źródła ciepła'!L9</f>
        <v>#DIV/0!</v>
      </c>
      <c r="L19" s="39" t="e">
        <f t="shared" ref="L19:L20" si="1">K19/D19</f>
        <v>#DIV/0!</v>
      </c>
      <c r="M19" s="41" t="e">
        <f>F19*'źródła ciepła'!O9</f>
        <v>#DIV/0!</v>
      </c>
      <c r="N19" s="39" t="e">
        <f t="shared" ref="N19:N20" si="2">M19/D19</f>
        <v>#DIV/0!</v>
      </c>
      <c r="O19" s="41" t="e">
        <f>F19*'źródła ciepła'!R9</f>
        <v>#DIV/0!</v>
      </c>
      <c r="P19" s="39" t="e">
        <f t="shared" ref="P19:P20" si="3">O19/D19</f>
        <v>#DIV/0!</v>
      </c>
    </row>
    <row r="20" spans="1:16" ht="38.25">
      <c r="A20" s="50" t="s">
        <v>33</v>
      </c>
      <c r="B20" s="36">
        <v>2.5</v>
      </c>
      <c r="C20" s="36">
        <v>78528</v>
      </c>
      <c r="D20" s="35">
        <f>55%*D21</f>
        <v>0</v>
      </c>
      <c r="E20" s="36">
        <f>B20*D20*C20/1000000000*3600</f>
        <v>0</v>
      </c>
      <c r="F20" s="38" t="e">
        <f>E20/E21</f>
        <v>#DIV/0!</v>
      </c>
      <c r="G20" s="41" t="e">
        <f>F20*'źródła ciepła'!F9</f>
        <v>#DIV/0!</v>
      </c>
      <c r="H20" s="39" t="e">
        <f>G20/D20</f>
        <v>#DIV/0!</v>
      </c>
      <c r="I20" s="41" t="e">
        <f>F20*'źródła ciepła'!I9</f>
        <v>#DIV/0!</v>
      </c>
      <c r="J20" s="39" t="e">
        <f>I20/D20</f>
        <v>#DIV/0!</v>
      </c>
      <c r="K20" s="41" t="e">
        <f>F20*'źródła ciepła'!L9</f>
        <v>#DIV/0!</v>
      </c>
      <c r="L20" s="39" t="e">
        <f t="shared" si="1"/>
        <v>#DIV/0!</v>
      </c>
      <c r="M20" s="41" t="e">
        <f>F20*'źródła ciepła'!O9</f>
        <v>#DIV/0!</v>
      </c>
      <c r="N20" s="39" t="e">
        <f t="shared" si="2"/>
        <v>#DIV/0!</v>
      </c>
      <c r="O20" s="41" t="e">
        <f>F20*'źródła ciepła'!R9</f>
        <v>#DIV/0!</v>
      </c>
      <c r="P20" s="39" t="e">
        <f t="shared" si="3"/>
        <v>#DIV/0!</v>
      </c>
    </row>
    <row r="21" spans="1:16" ht="14.25">
      <c r="A21" s="50" t="s">
        <v>34</v>
      </c>
      <c r="B21" s="34"/>
      <c r="C21" s="34"/>
      <c r="D21" s="37"/>
      <c r="E21" s="36">
        <f>SUM(E18:E20)</f>
        <v>0</v>
      </c>
      <c r="F21" s="38" t="e">
        <f>SUM(F18:F20)</f>
        <v>#DIV/0!</v>
      </c>
      <c r="G21" s="40" t="e">
        <f>SUM(G18:G20)</f>
        <v>#DIV/0!</v>
      </c>
      <c r="H21" s="39" t="e">
        <f>G21/D21</f>
        <v>#DIV/0!</v>
      </c>
      <c r="I21" s="40" t="e">
        <f t="shared" ref="I21" si="4">SUM(I18:I20)</f>
        <v>#DIV/0!</v>
      </c>
      <c r="J21" s="39" t="e">
        <f>I21/F21</f>
        <v>#DIV/0!</v>
      </c>
      <c r="K21" s="40" t="e">
        <f t="shared" ref="K21" si="5">SUM(K18:K20)</f>
        <v>#DIV/0!</v>
      </c>
      <c r="L21" s="39" t="e">
        <f>K21/D21</f>
        <v>#DIV/0!</v>
      </c>
      <c r="M21" s="40" t="e">
        <f t="shared" ref="M21" si="6">SUM(M18:M20)</f>
        <v>#DIV/0!</v>
      </c>
      <c r="N21" s="39" t="e">
        <f>M21/J21</f>
        <v>#DIV/0!</v>
      </c>
      <c r="O21" s="40" t="e">
        <f t="shared" ref="O21" si="7">SUM(O18:O20)</f>
        <v>#DIV/0!</v>
      </c>
      <c r="P21" s="39" t="e">
        <f>O21/L21</f>
        <v>#DIV/0!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9"/>
  <sheetViews>
    <sheetView topLeftCell="A4" workbookViewId="0">
      <selection activeCell="D5" sqref="D5"/>
    </sheetView>
  </sheetViews>
  <sheetFormatPr defaultRowHeight="12.75"/>
  <cols>
    <col min="2" max="2" width="22.5703125" customWidth="1"/>
    <col min="3" max="3" width="15.42578125" customWidth="1"/>
  </cols>
  <sheetData>
    <row r="1" spans="1:19" ht="51">
      <c r="A1" s="16"/>
      <c r="B1" s="20" t="s">
        <v>471</v>
      </c>
      <c r="C1" s="20" t="s">
        <v>271</v>
      </c>
      <c r="D1" s="29" t="s">
        <v>281</v>
      </c>
      <c r="E1" s="29" t="s">
        <v>285</v>
      </c>
      <c r="F1" s="20" t="s">
        <v>17</v>
      </c>
      <c r="G1" s="23" t="s">
        <v>283</v>
      </c>
      <c r="H1" s="29" t="s">
        <v>447</v>
      </c>
      <c r="I1" s="20" t="s">
        <v>448</v>
      </c>
      <c r="J1" s="23" t="s">
        <v>449</v>
      </c>
      <c r="K1" s="29" t="s">
        <v>450</v>
      </c>
      <c r="L1" s="20" t="s">
        <v>451</v>
      </c>
      <c r="M1" s="23" t="s">
        <v>452</v>
      </c>
      <c r="N1" s="29" t="s">
        <v>453</v>
      </c>
      <c r="O1" s="20" t="s">
        <v>454</v>
      </c>
      <c r="P1" s="23" t="s">
        <v>455</v>
      </c>
      <c r="Q1" s="29" t="s">
        <v>456</v>
      </c>
      <c r="R1" s="20" t="s">
        <v>457</v>
      </c>
      <c r="S1" s="23" t="s">
        <v>458</v>
      </c>
    </row>
    <row r="2" spans="1:19" ht="25.5">
      <c r="A2" s="20">
        <v>1</v>
      </c>
      <c r="B2" s="21" t="s">
        <v>272</v>
      </c>
      <c r="C2" s="28"/>
      <c r="D2" s="28"/>
      <c r="E2" s="22">
        <v>0</v>
      </c>
      <c r="F2" s="22">
        <f>D2*E2</f>
        <v>0</v>
      </c>
      <c r="G2" s="17" t="e">
        <f>F2/C2</f>
        <v>#DIV/0!</v>
      </c>
      <c r="H2" s="22">
        <v>0</v>
      </c>
      <c r="I2" s="22">
        <f>D2*H2</f>
        <v>0</v>
      </c>
      <c r="J2" s="17" t="e">
        <f>I2/C2</f>
        <v>#DIV/0!</v>
      </c>
      <c r="K2" s="22">
        <v>0</v>
      </c>
      <c r="L2" s="22">
        <f>D2*K2</f>
        <v>0</v>
      </c>
      <c r="M2" s="17" t="e">
        <f>L2/C2</f>
        <v>#DIV/0!</v>
      </c>
      <c r="N2" s="22">
        <v>0</v>
      </c>
      <c r="O2" s="22">
        <f>D2*N2</f>
        <v>0</v>
      </c>
      <c r="P2" s="17" t="e">
        <f>O2/C2</f>
        <v>#DIV/0!</v>
      </c>
      <c r="Q2" s="22">
        <v>0</v>
      </c>
      <c r="R2" s="22">
        <f>D2*Q2</f>
        <v>0</v>
      </c>
      <c r="S2" s="17" t="e">
        <f>R2/C2</f>
        <v>#DIV/0!</v>
      </c>
    </row>
    <row r="3" spans="1:19" ht="38.25">
      <c r="A3" s="20">
        <v>2</v>
      </c>
      <c r="B3" s="21" t="s">
        <v>273</v>
      </c>
      <c r="C3" s="28"/>
      <c r="D3" s="28"/>
      <c r="E3" s="22">
        <v>0.04</v>
      </c>
      <c r="F3" s="22">
        <f t="shared" ref="F3:F8" si="0">D3*E3</f>
        <v>0</v>
      </c>
      <c r="G3" s="17" t="e">
        <f t="shared" ref="G3:G8" si="1">F3/C3</f>
        <v>#DIV/0!</v>
      </c>
      <c r="H3" s="22">
        <v>3.5000000000000003E-2</v>
      </c>
      <c r="I3" s="22">
        <f t="shared" ref="I3:I8" si="2">D3*H3</f>
        <v>0</v>
      </c>
      <c r="J3" s="17" t="e">
        <f t="shared" ref="J3:J8" si="3">I3/C3</f>
        <v>#DIV/0!</v>
      </c>
      <c r="K3" s="22">
        <v>1.0000000000000001E-5</v>
      </c>
      <c r="L3" s="22">
        <f t="shared" ref="L3:L8" si="4">D3*K3</f>
        <v>0</v>
      </c>
      <c r="M3" s="17" t="e">
        <f t="shared" ref="M3:M8" si="5">L3/C3</f>
        <v>#DIV/0!</v>
      </c>
      <c r="N3" s="22">
        <v>0.1</v>
      </c>
      <c r="O3" s="22">
        <f t="shared" ref="O3:O8" si="6">D3*N3</f>
        <v>0</v>
      </c>
      <c r="P3" s="17" t="e">
        <f t="shared" ref="P3:P8" si="7">O3/C3</f>
        <v>#DIV/0!</v>
      </c>
      <c r="Q3" s="22">
        <v>0.2</v>
      </c>
      <c r="R3" s="22">
        <f t="shared" ref="R3:R8" si="8">D3*Q3</f>
        <v>0</v>
      </c>
      <c r="S3" s="17" t="e">
        <f t="shared" ref="S3:S8" si="9">R3/C3</f>
        <v>#DIV/0!</v>
      </c>
    </row>
    <row r="4" spans="1:19" ht="38.25">
      <c r="A4" s="20">
        <v>3</v>
      </c>
      <c r="B4" s="21" t="s">
        <v>274</v>
      </c>
      <c r="C4" s="28"/>
      <c r="D4" s="28"/>
      <c r="E4" s="22">
        <v>2.9000000000000001E-2</v>
      </c>
      <c r="F4" s="22">
        <f t="shared" si="0"/>
        <v>0</v>
      </c>
      <c r="G4" s="17" t="e">
        <f t="shared" si="1"/>
        <v>#DIV/0!</v>
      </c>
      <c r="H4" s="22">
        <v>2.9000000000000001E-2</v>
      </c>
      <c r="I4" s="22">
        <f t="shared" si="2"/>
        <v>0</v>
      </c>
      <c r="J4" s="17" t="e">
        <f t="shared" si="3"/>
        <v>#DIV/0!</v>
      </c>
      <c r="K4" s="22">
        <v>1.0000000000000001E-5</v>
      </c>
      <c r="L4" s="22">
        <f t="shared" si="4"/>
        <v>0</v>
      </c>
      <c r="M4" s="17" t="e">
        <f t="shared" si="5"/>
        <v>#DIV/0!</v>
      </c>
      <c r="N4" s="22">
        <v>0.08</v>
      </c>
      <c r="O4" s="22">
        <f t="shared" si="6"/>
        <v>0</v>
      </c>
      <c r="P4" s="17" t="e">
        <f t="shared" si="7"/>
        <v>#DIV/0!</v>
      </c>
      <c r="Q4" s="22">
        <v>1.0999999999999999E-2</v>
      </c>
      <c r="R4" s="22">
        <f t="shared" si="8"/>
        <v>0</v>
      </c>
      <c r="S4" s="17" t="e">
        <f t="shared" si="9"/>
        <v>#DIV/0!</v>
      </c>
    </row>
    <row r="5" spans="1:19" ht="25.5">
      <c r="A5" s="20">
        <v>4</v>
      </c>
      <c r="B5" s="21" t="s">
        <v>275</v>
      </c>
      <c r="C5" s="28"/>
      <c r="D5" s="28"/>
      <c r="E5" s="22">
        <v>7.0000000000000007E-2</v>
      </c>
      <c r="F5" s="22">
        <f t="shared" si="0"/>
        <v>0</v>
      </c>
      <c r="G5" s="17" t="e">
        <f t="shared" si="1"/>
        <v>#DIV/0!</v>
      </c>
      <c r="H5" s="22">
        <v>6.5000000000000002E-2</v>
      </c>
      <c r="I5" s="22">
        <f t="shared" si="2"/>
        <v>0</v>
      </c>
      <c r="J5" s="17" t="e">
        <f t="shared" si="3"/>
        <v>#DIV/0!</v>
      </c>
      <c r="K5" s="22">
        <v>2.0000000000000002E-5</v>
      </c>
      <c r="L5" s="22">
        <f t="shared" si="4"/>
        <v>0</v>
      </c>
      <c r="M5" s="17" t="e">
        <f t="shared" si="5"/>
        <v>#DIV/0!</v>
      </c>
      <c r="N5" s="22">
        <v>0.1</v>
      </c>
      <c r="O5" s="22">
        <f t="shared" si="6"/>
        <v>0</v>
      </c>
      <c r="P5" s="17" t="e">
        <f t="shared" si="7"/>
        <v>#DIV/0!</v>
      </c>
      <c r="Q5" s="22">
        <v>0.3</v>
      </c>
      <c r="R5" s="22">
        <f t="shared" si="8"/>
        <v>0</v>
      </c>
      <c r="S5" s="17" t="e">
        <f t="shared" si="9"/>
        <v>#DIV/0!</v>
      </c>
    </row>
    <row r="6" spans="1:19">
      <c r="A6" s="20">
        <v>5</v>
      </c>
      <c r="B6" s="21" t="s">
        <v>276</v>
      </c>
      <c r="C6" s="28"/>
      <c r="D6" s="28"/>
      <c r="E6" s="22">
        <v>1.1999999999999999E-3</v>
      </c>
      <c r="F6" s="22">
        <f t="shared" si="0"/>
        <v>0</v>
      </c>
      <c r="G6" s="17" t="e">
        <f t="shared" si="1"/>
        <v>#DIV/0!</v>
      </c>
      <c r="H6" s="22">
        <v>1.1999999999999999E-3</v>
      </c>
      <c r="I6" s="22">
        <f t="shared" si="2"/>
        <v>0</v>
      </c>
      <c r="J6" s="17" t="e">
        <f t="shared" si="3"/>
        <v>#DIV/0!</v>
      </c>
      <c r="K6" s="22">
        <v>5.6000000000000003E-10</v>
      </c>
      <c r="L6" s="22">
        <f t="shared" si="4"/>
        <v>0</v>
      </c>
      <c r="M6" s="17" t="e">
        <f t="shared" si="5"/>
        <v>#DIV/0!</v>
      </c>
      <c r="N6" s="22">
        <v>5.0999999999999997E-2</v>
      </c>
      <c r="O6" s="22">
        <f t="shared" si="6"/>
        <v>0</v>
      </c>
      <c r="P6" s="17" t="e">
        <f t="shared" si="7"/>
        <v>#DIV/0!</v>
      </c>
      <c r="Q6" s="22">
        <v>2.9999999999999997E-4</v>
      </c>
      <c r="R6" s="22">
        <f t="shared" si="8"/>
        <v>0</v>
      </c>
      <c r="S6" s="17" t="e">
        <f t="shared" si="9"/>
        <v>#DIV/0!</v>
      </c>
    </row>
    <row r="7" spans="1:19">
      <c r="A7" s="20">
        <v>6</v>
      </c>
      <c r="B7" s="21" t="s">
        <v>284</v>
      </c>
      <c r="C7" s="28"/>
      <c r="D7" s="28"/>
      <c r="E7" s="22">
        <v>1.9E-3</v>
      </c>
      <c r="F7" s="22">
        <f t="shared" si="0"/>
        <v>0</v>
      </c>
      <c r="G7" s="17" t="e">
        <f t="shared" si="1"/>
        <v>#DIV/0!</v>
      </c>
      <c r="H7" s="22">
        <v>1.9E-3</v>
      </c>
      <c r="I7" s="22">
        <f t="shared" si="2"/>
        <v>0</v>
      </c>
      <c r="J7" s="17" t="e">
        <f t="shared" si="3"/>
        <v>#DIV/0!</v>
      </c>
      <c r="K7" s="22">
        <v>7.9999999999999996E-6</v>
      </c>
      <c r="L7" s="22">
        <f t="shared" si="4"/>
        <v>0</v>
      </c>
      <c r="M7" s="17" t="e">
        <f t="shared" si="5"/>
        <v>#DIV/0!</v>
      </c>
      <c r="N7" s="22">
        <v>5.0999999999999997E-2</v>
      </c>
      <c r="O7" s="22">
        <f t="shared" si="6"/>
        <v>0</v>
      </c>
      <c r="P7" s="17" t="e">
        <f t="shared" si="7"/>
        <v>#DIV/0!</v>
      </c>
      <c r="Q7" s="22">
        <v>7.0000000000000007E-2</v>
      </c>
      <c r="R7" s="22">
        <f t="shared" si="8"/>
        <v>0</v>
      </c>
      <c r="S7" s="17" t="e">
        <f t="shared" si="9"/>
        <v>#DIV/0!</v>
      </c>
    </row>
    <row r="8" spans="1:19" ht="38.25">
      <c r="A8" s="20">
        <v>7</v>
      </c>
      <c r="B8" s="21" t="s">
        <v>282</v>
      </c>
      <c r="C8" s="28"/>
      <c r="D8" s="28"/>
      <c r="E8" s="22">
        <v>0.48</v>
      </c>
      <c r="F8" s="22">
        <f t="shared" si="0"/>
        <v>0</v>
      </c>
      <c r="G8" s="17" t="e">
        <f t="shared" si="1"/>
        <v>#DIV/0!</v>
      </c>
      <c r="H8" s="22">
        <v>0.29199999999999998</v>
      </c>
      <c r="I8" s="22">
        <f t="shared" si="2"/>
        <v>0</v>
      </c>
      <c r="J8" s="17" t="e">
        <f t="shared" si="3"/>
        <v>#DIV/0!</v>
      </c>
      <c r="K8" s="22">
        <v>2.3000000000000001E-4</v>
      </c>
      <c r="L8" s="22">
        <f t="shared" si="4"/>
        <v>0</v>
      </c>
      <c r="M8" s="17" t="e">
        <f t="shared" si="5"/>
        <v>#DIV/0!</v>
      </c>
      <c r="N8" s="22">
        <v>0.11</v>
      </c>
      <c r="O8" s="22">
        <f t="shared" si="6"/>
        <v>0</v>
      </c>
      <c r="P8" s="17" t="e">
        <f t="shared" si="7"/>
        <v>#DIV/0!</v>
      </c>
      <c r="Q8" s="22">
        <v>0.9</v>
      </c>
      <c r="R8" s="22">
        <f t="shared" si="8"/>
        <v>0</v>
      </c>
      <c r="S8" s="17" t="e">
        <f t="shared" si="9"/>
        <v>#DIV/0!</v>
      </c>
    </row>
    <row r="9" spans="1:19">
      <c r="B9" s="31" t="s">
        <v>289</v>
      </c>
      <c r="F9" s="32"/>
      <c r="I9" s="32"/>
      <c r="L9" s="32"/>
      <c r="O9" s="32"/>
      <c r="R9" s="32"/>
    </row>
  </sheetData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R23"/>
  <sheetViews>
    <sheetView topLeftCell="B1" workbookViewId="0">
      <selection activeCell="F4" sqref="F4"/>
    </sheetView>
  </sheetViews>
  <sheetFormatPr defaultRowHeight="12.75"/>
  <cols>
    <col min="2" max="2" width="22.7109375" customWidth="1"/>
    <col min="5" max="8" width="10.42578125" customWidth="1"/>
    <col min="23" max="23" width="16.42578125" customWidth="1"/>
  </cols>
  <sheetData>
    <row r="1" spans="1:18" s="24" customFormat="1" ht="84">
      <c r="A1" s="55" t="s">
        <v>35</v>
      </c>
      <c r="B1" s="55" t="s">
        <v>36</v>
      </c>
      <c r="C1" s="56" t="s">
        <v>37</v>
      </c>
      <c r="D1" s="26" t="s">
        <v>280</v>
      </c>
      <c r="E1" s="26" t="s">
        <v>38</v>
      </c>
      <c r="F1" s="26" t="s">
        <v>291</v>
      </c>
      <c r="G1" s="26" t="s">
        <v>292</v>
      </c>
      <c r="H1" s="26" t="s">
        <v>293</v>
      </c>
      <c r="I1" s="26" t="s">
        <v>39</v>
      </c>
      <c r="J1" s="26" t="s">
        <v>40</v>
      </c>
      <c r="K1" s="26" t="s">
        <v>294</v>
      </c>
      <c r="L1" s="26" t="s">
        <v>41</v>
      </c>
      <c r="M1" s="26" t="s">
        <v>277</v>
      </c>
      <c r="N1" s="26" t="s">
        <v>268</v>
      </c>
      <c r="O1" s="26" t="s">
        <v>269</v>
      </c>
      <c r="P1" s="26" t="s">
        <v>270</v>
      </c>
      <c r="Q1" s="26" t="s">
        <v>279</v>
      </c>
      <c r="R1" s="26" t="s">
        <v>278</v>
      </c>
    </row>
    <row r="2" spans="1:18" s="24" customFormat="1">
      <c r="A2" s="55"/>
      <c r="B2" s="55"/>
      <c r="C2" s="57"/>
      <c r="D2" s="27" t="s">
        <v>42</v>
      </c>
      <c r="E2" s="27" t="s">
        <v>42</v>
      </c>
      <c r="F2" s="27" t="s">
        <v>42</v>
      </c>
      <c r="G2" s="27" t="s">
        <v>42</v>
      </c>
      <c r="H2" s="27" t="s">
        <v>42</v>
      </c>
      <c r="I2" s="27" t="s">
        <v>42</v>
      </c>
      <c r="J2" s="27" t="s">
        <v>42</v>
      </c>
      <c r="K2" s="27" t="s">
        <v>42</v>
      </c>
      <c r="L2" s="27" t="s">
        <v>42</v>
      </c>
      <c r="M2" s="27" t="s">
        <v>42</v>
      </c>
      <c r="N2" s="27" t="s">
        <v>266</v>
      </c>
      <c r="O2" s="27" t="s">
        <v>266</v>
      </c>
      <c r="P2" s="27" t="s">
        <v>266</v>
      </c>
      <c r="Q2" s="27" t="s">
        <v>266</v>
      </c>
      <c r="R2" s="27" t="s">
        <v>266</v>
      </c>
    </row>
    <row r="3" spans="1:18" s="24" customFormat="1">
      <c r="A3" s="25" t="s">
        <v>43</v>
      </c>
      <c r="B3" s="25" t="s">
        <v>44</v>
      </c>
      <c r="C3" s="25" t="s">
        <v>45</v>
      </c>
      <c r="D3" s="25">
        <v>4707990</v>
      </c>
      <c r="E3" s="25">
        <v>848605.80674116896</v>
      </c>
      <c r="F3" s="25">
        <f>E3*70%</f>
        <v>594024.06471881818</v>
      </c>
      <c r="G3" s="25">
        <f>E3*15%</f>
        <v>127290.87101117533</v>
      </c>
      <c r="H3" s="25">
        <f>E3*15%</f>
        <v>127290.87101117533</v>
      </c>
      <c r="I3" s="25">
        <v>176423.40520710789</v>
      </c>
      <c r="J3" s="25">
        <v>28623.918051720393</v>
      </c>
      <c r="K3" s="25">
        <f>J3*10%</f>
        <v>2862.3918051720393</v>
      </c>
      <c r="L3" s="25">
        <v>1221102.5399999998</v>
      </c>
      <c r="M3" s="25">
        <v>2433234.3300000029</v>
      </c>
      <c r="N3" s="25">
        <v>437344.32373549999</v>
      </c>
      <c r="O3" s="25">
        <v>277912.83835239999</v>
      </c>
      <c r="P3" s="25">
        <v>261.75957460000006</v>
      </c>
      <c r="Q3" s="25">
        <v>867352.27478299977</v>
      </c>
      <c r="R3" s="25">
        <v>273415.51456959994</v>
      </c>
    </row>
    <row r="4" spans="1:18" s="24" customFormat="1">
      <c r="A4" s="25" t="s">
        <v>46</v>
      </c>
      <c r="B4" s="25" t="s">
        <v>47</v>
      </c>
      <c r="C4" s="25" t="s">
        <v>48</v>
      </c>
      <c r="D4" s="25">
        <v>4690548</v>
      </c>
      <c r="E4" s="25">
        <v>1283765.112</v>
      </c>
      <c r="F4" s="25">
        <f t="shared" ref="F4:F21" si="0">E4*70%</f>
        <v>898635.57839999988</v>
      </c>
      <c r="G4" s="25">
        <f t="shared" ref="G4:G21" si="1">E4*15%</f>
        <v>192564.76679999998</v>
      </c>
      <c r="H4" s="25">
        <f t="shared" ref="H4:H21" si="2">E4*15%</f>
        <v>192564.76679999998</v>
      </c>
      <c r="I4" s="25">
        <v>46371.824999999997</v>
      </c>
      <c r="J4" s="25">
        <v>28143.288000000004</v>
      </c>
      <c r="K4" s="25">
        <f t="shared" ref="K4:K21" si="3">J4*10%</f>
        <v>2814.3288000000007</v>
      </c>
      <c r="L4" s="25">
        <v>521082.04500000004</v>
      </c>
      <c r="M4" s="25">
        <v>2811185.73</v>
      </c>
      <c r="N4" s="25">
        <v>644231.21646150004</v>
      </c>
      <c r="O4" s="25">
        <v>403347.52173509996</v>
      </c>
      <c r="P4" s="25">
        <v>392.17121149999991</v>
      </c>
      <c r="Q4" s="25">
        <v>1289597.3433629998</v>
      </c>
      <c r="R4" s="25">
        <v>301310.11219499999</v>
      </c>
    </row>
    <row r="5" spans="1:18" s="24" customFormat="1">
      <c r="A5" s="25" t="s">
        <v>49</v>
      </c>
      <c r="B5" s="25" t="s">
        <v>50</v>
      </c>
      <c r="C5" s="25" t="s">
        <v>51</v>
      </c>
      <c r="D5" s="25">
        <v>3001536</v>
      </c>
      <c r="E5" s="25">
        <v>1388859.372</v>
      </c>
      <c r="F5" s="25">
        <f t="shared" si="0"/>
        <v>972201.56039999996</v>
      </c>
      <c r="G5" s="25">
        <f t="shared" si="1"/>
        <v>208328.90579999998</v>
      </c>
      <c r="H5" s="25">
        <f t="shared" si="2"/>
        <v>208328.90579999998</v>
      </c>
      <c r="I5" s="25">
        <v>33016.895999999993</v>
      </c>
      <c r="J5" s="25">
        <v>21010.752</v>
      </c>
      <c r="K5" s="25">
        <f t="shared" si="3"/>
        <v>2101.0752000000002</v>
      </c>
      <c r="L5" s="25">
        <v>337422.78</v>
      </c>
      <c r="M5" s="25">
        <v>1221226.2</v>
      </c>
      <c r="N5" s="25">
        <v>687482.28313560004</v>
      </c>
      <c r="O5" s="25">
        <v>427067.59365719993</v>
      </c>
      <c r="P5" s="25">
        <v>421.91465029999995</v>
      </c>
      <c r="Q5" s="25">
        <v>1393037.4101040002</v>
      </c>
      <c r="R5" s="25">
        <v>307257.72109200002</v>
      </c>
    </row>
    <row r="6" spans="1:18" s="24" customFormat="1">
      <c r="A6" s="25" t="s">
        <v>52</v>
      </c>
      <c r="B6" s="25" t="s">
        <v>53</v>
      </c>
      <c r="C6" s="25" t="s">
        <v>54</v>
      </c>
      <c r="D6" s="25">
        <v>6330582</v>
      </c>
      <c r="E6" s="25">
        <v>1453049.7774189026</v>
      </c>
      <c r="F6" s="25">
        <f t="shared" si="0"/>
        <v>1017134.8441932318</v>
      </c>
      <c r="G6" s="25">
        <f t="shared" si="1"/>
        <v>217957.46661283539</v>
      </c>
      <c r="H6" s="25">
        <f t="shared" si="2"/>
        <v>217957.46661283539</v>
      </c>
      <c r="I6" s="25">
        <v>126611.63999999998</v>
      </c>
      <c r="J6" s="25">
        <v>31643.776033795803</v>
      </c>
      <c r="K6" s="25">
        <f t="shared" si="3"/>
        <v>3164.3776033795803</v>
      </c>
      <c r="L6" s="25">
        <v>955856.9629579843</v>
      </c>
      <c r="M6" s="25">
        <v>3763419.8435893171</v>
      </c>
      <c r="N6" s="25">
        <v>729796.06525400002</v>
      </c>
      <c r="O6" s="25">
        <v>457152.27140049997</v>
      </c>
      <c r="P6" s="25">
        <v>443.84160539999993</v>
      </c>
      <c r="Q6" s="25">
        <v>1466979.2003249999</v>
      </c>
      <c r="R6" s="25">
        <v>372338.40433830005</v>
      </c>
    </row>
    <row r="7" spans="1:18" s="24" customFormat="1">
      <c r="A7" s="25" t="s">
        <v>55</v>
      </c>
      <c r="B7" s="25" t="s">
        <v>56</v>
      </c>
      <c r="C7" s="25" t="s">
        <v>57</v>
      </c>
      <c r="D7" s="25">
        <v>3366927</v>
      </c>
      <c r="E7" s="25">
        <v>934794</v>
      </c>
      <c r="F7" s="25">
        <f t="shared" si="0"/>
        <v>654355.79999999993</v>
      </c>
      <c r="G7" s="25">
        <f t="shared" si="1"/>
        <v>140219.1</v>
      </c>
      <c r="H7" s="25">
        <f t="shared" si="2"/>
        <v>140219.1</v>
      </c>
      <c r="I7" s="25">
        <v>16835</v>
      </c>
      <c r="J7" s="25">
        <v>21414</v>
      </c>
      <c r="K7" s="25">
        <f t="shared" si="3"/>
        <v>2141.4</v>
      </c>
      <c r="L7" s="25">
        <v>374895</v>
      </c>
      <c r="M7" s="25">
        <v>2018989</v>
      </c>
      <c r="N7" s="25">
        <v>469939.65250000003</v>
      </c>
      <c r="O7" s="25">
        <v>294517.93570000003</v>
      </c>
      <c r="P7" s="25">
        <v>285.79393009999995</v>
      </c>
      <c r="Q7" s="25">
        <v>937433.51299999992</v>
      </c>
      <c r="R7" s="25">
        <v>218000.565</v>
      </c>
    </row>
    <row r="8" spans="1:18" s="24" customFormat="1">
      <c r="A8" s="25" t="s">
        <v>58</v>
      </c>
      <c r="B8" s="25" t="s">
        <v>59</v>
      </c>
      <c r="C8" s="25" t="s">
        <v>60</v>
      </c>
      <c r="D8" s="25">
        <v>5027670</v>
      </c>
      <c r="E8" s="25">
        <v>1324051.6499999999</v>
      </c>
      <c r="F8" s="25">
        <f t="shared" si="0"/>
        <v>926836.15499999991</v>
      </c>
      <c r="G8" s="25">
        <f t="shared" si="1"/>
        <v>198607.74749999997</v>
      </c>
      <c r="H8" s="25">
        <f t="shared" si="2"/>
        <v>198607.74749999997</v>
      </c>
      <c r="I8" s="25">
        <v>90498.06</v>
      </c>
      <c r="J8" s="25">
        <v>35193.69</v>
      </c>
      <c r="K8" s="25">
        <f t="shared" si="3"/>
        <v>3519.3690000000006</v>
      </c>
      <c r="L8" s="25">
        <v>733905.89999999991</v>
      </c>
      <c r="M8" s="25">
        <v>2844020.7</v>
      </c>
      <c r="N8" s="25">
        <v>670813.66938570002</v>
      </c>
      <c r="O8" s="25">
        <v>422247.32670560002</v>
      </c>
      <c r="P8" s="25">
        <v>406.02518719999995</v>
      </c>
      <c r="Q8" s="25">
        <v>1334531.2717800003</v>
      </c>
      <c r="R8" s="25">
        <v>328712.56271959998</v>
      </c>
    </row>
    <row r="9" spans="1:18" s="24" customFormat="1">
      <c r="A9" s="25" t="s">
        <v>61</v>
      </c>
      <c r="B9" s="25" t="s">
        <v>62</v>
      </c>
      <c r="C9" s="25" t="s">
        <v>63</v>
      </c>
      <c r="D9" s="25">
        <v>2476521</v>
      </c>
      <c r="E9" s="25">
        <v>431800.91530352074</v>
      </c>
      <c r="F9" s="25">
        <f t="shared" si="0"/>
        <v>302260.64071246452</v>
      </c>
      <c r="G9" s="25">
        <f t="shared" si="1"/>
        <v>64770.137295528111</v>
      </c>
      <c r="H9" s="25">
        <f t="shared" si="2"/>
        <v>64770.137295528111</v>
      </c>
      <c r="I9" s="25">
        <v>40769.621999999996</v>
      </c>
      <c r="J9" s="25">
        <v>44733.073315217698</v>
      </c>
      <c r="K9" s="25">
        <f t="shared" si="3"/>
        <v>4473.3073315217698</v>
      </c>
      <c r="L9" s="25">
        <v>241224.77133438652</v>
      </c>
      <c r="M9" s="25">
        <v>1717992.6180468751</v>
      </c>
      <c r="N9" s="25">
        <v>250724.2728564</v>
      </c>
      <c r="O9" s="25">
        <v>168996.48004530001</v>
      </c>
      <c r="P9" s="25">
        <v>140.7285699</v>
      </c>
      <c r="Q9" s="25">
        <v>437641.38147829997</v>
      </c>
      <c r="R9" s="25">
        <v>113132.5156061</v>
      </c>
    </row>
    <row r="10" spans="1:18" s="24" customFormat="1">
      <c r="A10" s="25" t="s">
        <v>64</v>
      </c>
      <c r="B10" s="25" t="s">
        <v>65</v>
      </c>
      <c r="C10" s="25" t="s">
        <v>66</v>
      </c>
      <c r="D10" s="25">
        <v>2546235</v>
      </c>
      <c r="E10" s="25">
        <v>1639863.4950000001</v>
      </c>
      <c r="F10" s="25">
        <f t="shared" si="0"/>
        <v>1147904.4465000001</v>
      </c>
      <c r="G10" s="25">
        <f t="shared" si="1"/>
        <v>245979.52425000002</v>
      </c>
      <c r="H10" s="25">
        <f t="shared" si="2"/>
        <v>245979.52425000002</v>
      </c>
      <c r="I10" s="25">
        <v>9866.34</v>
      </c>
      <c r="J10" s="25">
        <v>50924.7</v>
      </c>
      <c r="K10" s="25">
        <f t="shared" si="3"/>
        <v>5092.47</v>
      </c>
      <c r="L10" s="25">
        <v>179481.01499999998</v>
      </c>
      <c r="M10" s="25">
        <v>666099.44999999995</v>
      </c>
      <c r="N10" s="25">
        <v>836352.95980949991</v>
      </c>
      <c r="O10" s="25">
        <v>528352.01954549993</v>
      </c>
      <c r="P10" s="25">
        <v>504.69150769999993</v>
      </c>
      <c r="Q10" s="25">
        <v>1642929.3103860002</v>
      </c>
      <c r="R10" s="25">
        <v>349064.93254499993</v>
      </c>
    </row>
    <row r="11" spans="1:18" s="24" customFormat="1">
      <c r="A11" s="25" t="s">
        <v>67</v>
      </c>
      <c r="B11" s="25" t="s">
        <v>68</v>
      </c>
      <c r="C11" s="25" t="s">
        <v>69</v>
      </c>
      <c r="D11" s="25">
        <v>8295021</v>
      </c>
      <c r="E11" s="25">
        <v>2257030.8179999995</v>
      </c>
      <c r="F11" s="25">
        <f t="shared" si="0"/>
        <v>1579921.5725999996</v>
      </c>
      <c r="G11" s="25">
        <f t="shared" si="1"/>
        <v>338554.62269999989</v>
      </c>
      <c r="H11" s="25">
        <f t="shared" si="2"/>
        <v>338554.62269999989</v>
      </c>
      <c r="I11" s="25">
        <v>99540.252000000008</v>
      </c>
      <c r="J11" s="25">
        <v>41829.21</v>
      </c>
      <c r="K11" s="25">
        <f t="shared" si="3"/>
        <v>4182.9210000000003</v>
      </c>
      <c r="L11" s="25">
        <v>741172.67999999993</v>
      </c>
      <c r="M11" s="25">
        <v>5155448.040000001</v>
      </c>
      <c r="N11" s="25">
        <v>1125049.6324512002</v>
      </c>
      <c r="O11" s="25">
        <v>701696.87912160007</v>
      </c>
      <c r="P11" s="25">
        <v>687.57890679999991</v>
      </c>
      <c r="Q11" s="25">
        <v>2268655.8599158996</v>
      </c>
      <c r="R11" s="25">
        <v>517470.70352400001</v>
      </c>
    </row>
    <row r="12" spans="1:18" s="24" customFormat="1">
      <c r="A12" s="25" t="s">
        <v>70</v>
      </c>
      <c r="B12" s="25" t="s">
        <v>71</v>
      </c>
      <c r="C12" s="25" t="s">
        <v>72</v>
      </c>
      <c r="D12" s="25">
        <v>2033235</v>
      </c>
      <c r="E12" s="25">
        <v>974957</v>
      </c>
      <c r="F12" s="25">
        <f t="shared" si="0"/>
        <v>682469.89999999991</v>
      </c>
      <c r="G12" s="25">
        <f t="shared" si="1"/>
        <v>146243.54999999999</v>
      </c>
      <c r="H12" s="25">
        <f t="shared" si="2"/>
        <v>146243.54999999999</v>
      </c>
      <c r="I12" s="25">
        <v>40665</v>
      </c>
      <c r="J12" s="25">
        <v>29462</v>
      </c>
      <c r="K12" s="25">
        <f t="shared" si="3"/>
        <v>2946.2000000000003</v>
      </c>
      <c r="L12" s="25">
        <v>276939</v>
      </c>
      <c r="M12" s="25">
        <v>711212</v>
      </c>
      <c r="N12" s="25">
        <v>496839.40529999998</v>
      </c>
      <c r="O12" s="25">
        <v>313738.21490000002</v>
      </c>
      <c r="P12" s="25">
        <v>299.85763479999997</v>
      </c>
      <c r="Q12" s="25">
        <v>980190.76059999992</v>
      </c>
      <c r="R12" s="25">
        <v>222001.24900000001</v>
      </c>
    </row>
    <row r="13" spans="1:18" s="24" customFormat="1">
      <c r="A13" s="25" t="s">
        <v>73</v>
      </c>
      <c r="B13" s="25" t="s">
        <v>74</v>
      </c>
      <c r="C13" s="25" t="s">
        <v>75</v>
      </c>
      <c r="D13" s="25">
        <v>1552554</v>
      </c>
      <c r="E13" s="25">
        <v>815308</v>
      </c>
      <c r="F13" s="25">
        <f t="shared" si="0"/>
        <v>570715.6</v>
      </c>
      <c r="G13" s="25">
        <f t="shared" si="1"/>
        <v>122296.2</v>
      </c>
      <c r="H13" s="25">
        <f t="shared" si="2"/>
        <v>122296.2</v>
      </c>
      <c r="I13" s="25">
        <v>31051</v>
      </c>
      <c r="J13" s="25">
        <v>26176</v>
      </c>
      <c r="K13" s="25">
        <f t="shared" si="3"/>
        <v>2617.6000000000004</v>
      </c>
      <c r="L13" s="25">
        <v>136458</v>
      </c>
      <c r="M13" s="25">
        <v>543561</v>
      </c>
      <c r="N13" s="25">
        <v>416789.51120000001</v>
      </c>
      <c r="O13" s="25">
        <v>263640.33360000001</v>
      </c>
      <c r="P13" s="25">
        <v>251.14020250000002</v>
      </c>
      <c r="Q13" s="25">
        <v>819421.57020000007</v>
      </c>
      <c r="R13" s="25">
        <v>178912.19</v>
      </c>
    </row>
    <row r="14" spans="1:18" s="24" customFormat="1">
      <c r="A14" s="25" t="s">
        <v>76</v>
      </c>
      <c r="B14" s="25" t="s">
        <v>77</v>
      </c>
      <c r="C14" s="25" t="s">
        <v>78</v>
      </c>
      <c r="D14" s="25">
        <v>3843342</v>
      </c>
      <c r="E14" s="25">
        <v>1129592.3683719763</v>
      </c>
      <c r="F14" s="25">
        <f t="shared" si="0"/>
        <v>790714.65786038339</v>
      </c>
      <c r="G14" s="25">
        <f t="shared" si="1"/>
        <v>169438.85525579643</v>
      </c>
      <c r="H14" s="25">
        <f t="shared" si="2"/>
        <v>169438.85525579643</v>
      </c>
      <c r="I14" s="25">
        <v>44612.067600000002</v>
      </c>
      <c r="J14" s="25">
        <v>28067.764028023397</v>
      </c>
      <c r="K14" s="25">
        <f t="shared" si="3"/>
        <v>2806.7764028023398</v>
      </c>
      <c r="L14" s="25">
        <v>290660.39999999997</v>
      </c>
      <c r="M14" s="25">
        <v>2350409.4000000004</v>
      </c>
      <c r="N14" s="25">
        <v>569759.50434099999</v>
      </c>
      <c r="O14" s="25">
        <v>357738.45770109998</v>
      </c>
      <c r="P14" s="25">
        <v>345.90016730000002</v>
      </c>
      <c r="Q14" s="25">
        <v>1135158.7136502003</v>
      </c>
      <c r="R14" s="25">
        <v>253977.59554559996</v>
      </c>
    </row>
    <row r="15" spans="1:18" s="24" customFormat="1">
      <c r="A15" s="25" t="s">
        <v>79</v>
      </c>
      <c r="B15" s="25" t="s">
        <v>80</v>
      </c>
      <c r="C15" s="25" t="s">
        <v>81</v>
      </c>
      <c r="D15" s="25">
        <v>3801060</v>
      </c>
      <c r="E15" s="25">
        <v>1628176.3384943418</v>
      </c>
      <c r="F15" s="25">
        <f t="shared" si="0"/>
        <v>1139723.4369460391</v>
      </c>
      <c r="G15" s="25">
        <f t="shared" si="1"/>
        <v>244226.45077415125</v>
      </c>
      <c r="H15" s="25">
        <f t="shared" si="2"/>
        <v>244226.45077415125</v>
      </c>
      <c r="I15" s="25">
        <v>169077.4539445097</v>
      </c>
      <c r="J15" s="25">
        <v>86794.672555343903</v>
      </c>
      <c r="K15" s="25">
        <f t="shared" si="3"/>
        <v>8679.4672555343914</v>
      </c>
      <c r="L15" s="25">
        <v>420097.42283677647</v>
      </c>
      <c r="M15" s="25">
        <v>1496914.1121690283</v>
      </c>
      <c r="N15" s="25">
        <v>866001.29512919998</v>
      </c>
      <c r="O15" s="25">
        <v>559470.79111190001</v>
      </c>
      <c r="P15" s="25">
        <v>510.17209379999997</v>
      </c>
      <c r="Q15" s="25">
        <v>1648216.6773978998</v>
      </c>
      <c r="R15" s="25">
        <v>380654.96228730009</v>
      </c>
    </row>
    <row r="16" spans="1:18" s="24" customFormat="1">
      <c r="A16" s="25" t="s">
        <v>82</v>
      </c>
      <c r="B16" s="25" t="s">
        <v>83</v>
      </c>
      <c r="C16" s="25" t="s">
        <v>84</v>
      </c>
      <c r="D16" s="25">
        <f>SUM(D15:D15)</f>
        <v>3801060</v>
      </c>
      <c r="E16" s="25">
        <v>862060</v>
      </c>
      <c r="F16" s="25">
        <f t="shared" si="0"/>
        <v>603442</v>
      </c>
      <c r="G16" s="25">
        <f t="shared" si="1"/>
        <v>129309</v>
      </c>
      <c r="H16" s="25">
        <f t="shared" si="2"/>
        <v>129309</v>
      </c>
      <c r="I16" s="25">
        <v>37551</v>
      </c>
      <c r="J16" s="25">
        <v>26023</v>
      </c>
      <c r="K16" s="25">
        <f t="shared" si="3"/>
        <v>2602.3000000000002</v>
      </c>
      <c r="L16" s="25">
        <v>124902</v>
      </c>
      <c r="M16" s="25">
        <v>2750524</v>
      </c>
      <c r="N16" s="25">
        <v>866001.29512919998</v>
      </c>
      <c r="O16" s="25">
        <v>277182.75400000002</v>
      </c>
      <c r="P16" s="25">
        <v>265.12832600000002</v>
      </c>
      <c r="Q16" s="25">
        <v>866793.32780000009</v>
      </c>
      <c r="R16" s="25">
        <v>187887.16400000002</v>
      </c>
    </row>
    <row r="17" spans="1:18" s="24" customFormat="1">
      <c r="A17" s="25" t="s">
        <v>85</v>
      </c>
      <c r="B17" s="25" t="s">
        <v>86</v>
      </c>
      <c r="C17" s="25" t="s">
        <v>87</v>
      </c>
      <c r="D17" s="25">
        <v>5764851</v>
      </c>
      <c r="E17" s="25">
        <v>1352860.38</v>
      </c>
      <c r="F17" s="25">
        <f t="shared" si="0"/>
        <v>947002.26599999983</v>
      </c>
      <c r="G17" s="25">
        <f t="shared" si="1"/>
        <v>202929.05699999997</v>
      </c>
      <c r="H17" s="25">
        <f t="shared" si="2"/>
        <v>202929.05699999997</v>
      </c>
      <c r="I17" s="25">
        <v>57648.51</v>
      </c>
      <c r="J17" s="25">
        <v>28824.255000000001</v>
      </c>
      <c r="K17" s="25">
        <f t="shared" si="3"/>
        <v>2882.4255000000003</v>
      </c>
      <c r="L17" s="25">
        <v>575898.25499999977</v>
      </c>
      <c r="M17" s="25">
        <v>3749619.6000000006</v>
      </c>
      <c r="N17" s="25">
        <v>678173.18035950011</v>
      </c>
      <c r="O17" s="25">
        <v>424341.23212350003</v>
      </c>
      <c r="P17" s="25">
        <v>413.07141729999995</v>
      </c>
      <c r="Q17" s="25">
        <v>1359835.6149719998</v>
      </c>
      <c r="R17" s="25">
        <v>319935.18307500001</v>
      </c>
    </row>
    <row r="18" spans="1:18" s="24" customFormat="1">
      <c r="A18" s="25" t="s">
        <v>88</v>
      </c>
      <c r="B18" s="25" t="s">
        <v>89</v>
      </c>
      <c r="C18" s="25" t="s">
        <v>90</v>
      </c>
      <c r="D18" s="25">
        <v>1414044</v>
      </c>
      <c r="E18" s="25">
        <v>830341</v>
      </c>
      <c r="F18" s="25">
        <f t="shared" si="0"/>
        <v>581238.69999999995</v>
      </c>
      <c r="G18" s="25">
        <f t="shared" si="1"/>
        <v>124551.15</v>
      </c>
      <c r="H18" s="25">
        <f t="shared" si="2"/>
        <v>124551.15</v>
      </c>
      <c r="I18" s="25">
        <v>28281</v>
      </c>
      <c r="J18" s="25">
        <v>25156</v>
      </c>
      <c r="K18" s="25">
        <f t="shared" si="3"/>
        <v>2515.6000000000004</v>
      </c>
      <c r="L18" s="25">
        <v>120474</v>
      </c>
      <c r="M18" s="25">
        <v>409792</v>
      </c>
      <c r="N18" s="25">
        <v>422991.77639999997</v>
      </c>
      <c r="O18" s="25">
        <v>267048.82120000001</v>
      </c>
      <c r="P18" s="25">
        <v>255.39476109999998</v>
      </c>
      <c r="Q18" s="25">
        <v>834138.68660000002</v>
      </c>
      <c r="R18" s="25">
        <v>180431.486</v>
      </c>
    </row>
    <row r="19" spans="1:18" s="24" customFormat="1">
      <c r="A19" s="25" t="s">
        <v>91</v>
      </c>
      <c r="B19" s="25" t="s">
        <v>92</v>
      </c>
      <c r="C19" s="25" t="s">
        <v>93</v>
      </c>
      <c r="D19" s="25">
        <v>3486024</v>
      </c>
      <c r="E19" s="25">
        <v>1722200</v>
      </c>
      <c r="F19" s="25">
        <f t="shared" si="0"/>
        <v>1205540</v>
      </c>
      <c r="G19" s="25">
        <f t="shared" si="1"/>
        <v>258330</v>
      </c>
      <c r="H19" s="25">
        <f t="shared" si="2"/>
        <v>258330</v>
      </c>
      <c r="I19" s="25">
        <v>69720</v>
      </c>
      <c r="J19" s="25">
        <v>52186</v>
      </c>
      <c r="K19" s="25">
        <f t="shared" si="3"/>
        <v>5218.6000000000004</v>
      </c>
      <c r="L19" s="25">
        <v>107352</v>
      </c>
      <c r="M19" s="25">
        <v>1534566</v>
      </c>
      <c r="N19" s="25">
        <v>877118.33039999998</v>
      </c>
      <c r="O19" s="25">
        <v>553678.77039999992</v>
      </c>
      <c r="P19" s="25">
        <v>529.71492649999993</v>
      </c>
      <c r="Q19" s="25">
        <v>1731093.2208</v>
      </c>
      <c r="R19" s="25">
        <v>364909.73200000002</v>
      </c>
    </row>
    <row r="20" spans="1:18" s="24" customFormat="1">
      <c r="A20" s="25" t="s">
        <v>94</v>
      </c>
      <c r="B20" s="25" t="s">
        <v>95</v>
      </c>
      <c r="C20" s="25" t="s">
        <v>96</v>
      </c>
      <c r="D20" s="25">
        <v>4845204</v>
      </c>
      <c r="E20" s="25">
        <v>2199576.5756999999</v>
      </c>
      <c r="F20" s="25">
        <f t="shared" si="0"/>
        <v>1539703.6029899998</v>
      </c>
      <c r="G20" s="25">
        <f t="shared" si="1"/>
        <v>329936.486355</v>
      </c>
      <c r="H20" s="25">
        <f t="shared" si="2"/>
        <v>329936.486355</v>
      </c>
      <c r="I20" s="25">
        <v>57095.709300000002</v>
      </c>
      <c r="J20" s="25">
        <v>33916.428</v>
      </c>
      <c r="K20" s="25">
        <f t="shared" si="3"/>
        <v>3391.6428000000001</v>
      </c>
      <c r="L20" s="25">
        <v>884825.19719999994</v>
      </c>
      <c r="M20" s="25">
        <v>1669790.0898000002</v>
      </c>
      <c r="N20" s="25">
        <v>1090009.1788948998</v>
      </c>
      <c r="O20" s="25">
        <v>677570.11536399997</v>
      </c>
      <c r="P20" s="25">
        <v>668.35942599999998</v>
      </c>
      <c r="Q20" s="25">
        <v>2206825.4467006004</v>
      </c>
      <c r="R20" s="25">
        <v>511936.25941079989</v>
      </c>
    </row>
    <row r="21" spans="1:18" s="24" customFormat="1">
      <c r="A21" s="25" t="s">
        <v>97</v>
      </c>
      <c r="B21" s="25" t="s">
        <v>98</v>
      </c>
      <c r="C21" s="25" t="s">
        <v>99</v>
      </c>
      <c r="D21" s="25">
        <v>1675404</v>
      </c>
      <c r="E21" s="25">
        <v>990697.98600000003</v>
      </c>
      <c r="F21" s="25">
        <f t="shared" si="0"/>
        <v>693488.59019999998</v>
      </c>
      <c r="G21" s="25">
        <f t="shared" si="1"/>
        <v>148604.6979</v>
      </c>
      <c r="H21" s="25">
        <f t="shared" si="2"/>
        <v>148604.6979</v>
      </c>
      <c r="I21" s="25">
        <v>22907.124</v>
      </c>
      <c r="J21" s="25">
        <v>12767.759999999998</v>
      </c>
      <c r="K21" s="25">
        <f t="shared" si="3"/>
        <v>1276.7759999999998</v>
      </c>
      <c r="L21" s="25">
        <v>188451.63</v>
      </c>
      <c r="M21" s="25">
        <v>460579.5</v>
      </c>
      <c r="N21" s="25">
        <v>488172.00917340006</v>
      </c>
      <c r="O21" s="25">
        <v>302457.99099420005</v>
      </c>
      <c r="P21" s="25">
        <v>300.40418929999998</v>
      </c>
      <c r="Q21" s="25">
        <v>993506.06808</v>
      </c>
      <c r="R21" s="25">
        <v>215084.13985799998</v>
      </c>
    </row>
    <row r="22" spans="1:18">
      <c r="F22" s="25"/>
      <c r="G22" s="25"/>
      <c r="H22" s="25"/>
    </row>
    <row r="23" spans="1:18">
      <c r="H23" s="25"/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Z151"/>
  <sheetViews>
    <sheetView topLeftCell="A139" zoomScaleNormal="100" workbookViewId="0">
      <selection activeCell="J166" sqref="J166"/>
    </sheetView>
  </sheetViews>
  <sheetFormatPr defaultRowHeight="12.75"/>
  <cols>
    <col min="1" max="1" width="18" customWidth="1"/>
    <col min="3" max="3" width="22.140625" bestFit="1" customWidth="1"/>
    <col min="13" max="13" width="10" style="47" customWidth="1"/>
  </cols>
  <sheetData>
    <row r="1" spans="1:26" ht="84">
      <c r="A1" s="55" t="s">
        <v>36</v>
      </c>
      <c r="B1" s="56" t="s">
        <v>37</v>
      </c>
      <c r="C1" s="55" t="s">
        <v>300</v>
      </c>
      <c r="D1" s="26" t="s">
        <v>280</v>
      </c>
      <c r="E1" s="26" t="s">
        <v>38</v>
      </c>
      <c r="F1" s="33" t="s">
        <v>291</v>
      </c>
      <c r="G1" s="33" t="s">
        <v>292</v>
      </c>
      <c r="H1" s="33" t="s">
        <v>293</v>
      </c>
      <c r="I1" s="26" t="s">
        <v>39</v>
      </c>
      <c r="J1" s="26" t="s">
        <v>40</v>
      </c>
      <c r="K1" s="33" t="s">
        <v>294</v>
      </c>
      <c r="L1" s="26" t="s">
        <v>41</v>
      </c>
      <c r="M1" s="44" t="s">
        <v>277</v>
      </c>
      <c r="N1" s="26" t="s">
        <v>268</v>
      </c>
      <c r="O1" s="26" t="s">
        <v>269</v>
      </c>
      <c r="P1" s="26" t="s">
        <v>270</v>
      </c>
      <c r="Q1" s="26" t="s">
        <v>279</v>
      </c>
      <c r="R1" s="26" t="s">
        <v>278</v>
      </c>
      <c r="S1" s="18"/>
      <c r="T1" s="18"/>
      <c r="U1" s="18"/>
      <c r="V1" s="18"/>
      <c r="W1" s="18"/>
      <c r="X1" s="18"/>
      <c r="Y1" s="18"/>
      <c r="Z1" s="18"/>
    </row>
    <row r="2" spans="1:26">
      <c r="A2" s="55"/>
      <c r="B2" s="57"/>
      <c r="C2" s="55"/>
      <c r="D2" s="27" t="s">
        <v>42</v>
      </c>
      <c r="E2" s="27" t="s">
        <v>42</v>
      </c>
      <c r="F2" s="27" t="s">
        <v>42</v>
      </c>
      <c r="G2" s="27" t="s">
        <v>42</v>
      </c>
      <c r="H2" s="27" t="s">
        <v>42</v>
      </c>
      <c r="I2" s="27" t="s">
        <v>42</v>
      </c>
      <c r="J2" s="27" t="s">
        <v>42</v>
      </c>
      <c r="K2" s="27" t="s">
        <v>42</v>
      </c>
      <c r="L2" s="27" t="s">
        <v>42</v>
      </c>
      <c r="M2" s="45" t="s">
        <v>42</v>
      </c>
      <c r="N2" s="27" t="s">
        <v>266</v>
      </c>
      <c r="O2" s="27" t="s">
        <v>266</v>
      </c>
      <c r="P2" s="27" t="s">
        <v>266</v>
      </c>
      <c r="Q2" s="27" t="s">
        <v>266</v>
      </c>
      <c r="R2" s="27" t="s">
        <v>266</v>
      </c>
      <c r="S2" s="18"/>
      <c r="T2" s="18"/>
      <c r="U2" s="18"/>
      <c r="V2" s="18"/>
      <c r="W2" s="18"/>
      <c r="X2" s="18"/>
      <c r="Y2" s="18"/>
      <c r="Z2" s="18"/>
    </row>
    <row r="3" spans="1:26">
      <c r="A3" s="18" t="s">
        <v>100</v>
      </c>
      <c r="B3" s="18" t="s">
        <v>101</v>
      </c>
      <c r="C3" s="18" t="s">
        <v>301</v>
      </c>
      <c r="D3" s="18">
        <v>155520</v>
      </c>
      <c r="E3" s="18">
        <v>54876.787199999999</v>
      </c>
      <c r="F3" s="18">
        <f>E3*70%</f>
        <v>38413.751039999996</v>
      </c>
      <c r="G3" s="18">
        <f>E3*15%</f>
        <v>8231.5180799999998</v>
      </c>
      <c r="H3" s="18">
        <f>E3*15%</f>
        <v>8231.5180799999998</v>
      </c>
      <c r="I3" s="18">
        <v>3110.4</v>
      </c>
      <c r="J3" s="18">
        <v>2510.0927999999999</v>
      </c>
      <c r="K3" s="18">
        <f>J3*10%</f>
        <v>251.00927999999999</v>
      </c>
      <c r="L3" s="18">
        <v>71658</v>
      </c>
      <c r="M3" s="46">
        <v>23328</v>
      </c>
      <c r="N3" s="18">
        <v>28.880452584</v>
      </c>
      <c r="O3" s="18">
        <v>18.557316164100001</v>
      </c>
      <c r="P3" s="18">
        <v>1.7090972699999998E-2</v>
      </c>
      <c r="Q3" s="18">
        <v>55.307562912000002</v>
      </c>
      <c r="R3" s="18">
        <v>16.663538160000002</v>
      </c>
      <c r="S3" s="18"/>
      <c r="T3" s="19"/>
      <c r="U3" s="18"/>
      <c r="V3" s="18"/>
      <c r="W3" s="18"/>
      <c r="X3" s="18"/>
      <c r="Y3" s="18"/>
      <c r="Z3" s="18"/>
    </row>
    <row r="4" spans="1:26">
      <c r="A4" s="18" t="s">
        <v>100</v>
      </c>
      <c r="B4" s="18" t="s">
        <v>102</v>
      </c>
      <c r="C4" s="18" t="s">
        <v>302</v>
      </c>
      <c r="D4" s="18">
        <v>298809</v>
      </c>
      <c r="E4" s="18">
        <v>157708.40211</v>
      </c>
      <c r="F4" s="18">
        <f t="shared" ref="F4:F62" si="0">E4*70%</f>
        <v>110395.88147699999</v>
      </c>
      <c r="G4" s="18">
        <f t="shared" ref="G4:G62" si="1">E4*15%</f>
        <v>23656.2603165</v>
      </c>
      <c r="H4" s="18">
        <f t="shared" ref="H4:H62" si="2">E4*15%</f>
        <v>23656.2603165</v>
      </c>
      <c r="I4" s="18">
        <v>5976.18</v>
      </c>
      <c r="J4" s="18">
        <v>5441.3118899999999</v>
      </c>
      <c r="K4" s="18">
        <f t="shared" ref="K4:K62" si="3">J4*10%</f>
        <v>544.13118900000006</v>
      </c>
      <c r="L4" s="18">
        <v>129789</v>
      </c>
      <c r="M4" s="46">
        <v>0</v>
      </c>
      <c r="N4" s="18">
        <v>81.159871795200004</v>
      </c>
      <c r="O4" s="18">
        <v>51.528032682400003</v>
      </c>
      <c r="P4" s="18">
        <v>4.8673638399999997E-2</v>
      </c>
      <c r="Q4" s="18">
        <v>158.55765964560001</v>
      </c>
      <c r="R4" s="18">
        <v>42.003181165500003</v>
      </c>
      <c r="S4" s="18"/>
      <c r="T4" s="19"/>
      <c r="U4" s="18"/>
      <c r="V4" s="18"/>
      <c r="W4" s="18"/>
      <c r="X4" s="18"/>
      <c r="Y4" s="18"/>
      <c r="Z4" s="18"/>
    </row>
    <row r="5" spans="1:26">
      <c r="A5" s="18" t="s">
        <v>100</v>
      </c>
      <c r="B5" s="18" t="s">
        <v>103</v>
      </c>
      <c r="C5" s="18" t="s">
        <v>303</v>
      </c>
      <c r="D5" s="18">
        <v>297567</v>
      </c>
      <c r="E5" s="18">
        <v>160326.12393</v>
      </c>
      <c r="F5" s="18">
        <f t="shared" si="0"/>
        <v>112228.28675099999</v>
      </c>
      <c r="G5" s="18">
        <f t="shared" si="1"/>
        <v>24048.918589500001</v>
      </c>
      <c r="H5" s="18">
        <f t="shared" si="2"/>
        <v>24048.918589500001</v>
      </c>
      <c r="I5" s="18">
        <v>5951.34</v>
      </c>
      <c r="J5" s="18">
        <v>5418.6950699999998</v>
      </c>
      <c r="K5" s="18">
        <f t="shared" si="3"/>
        <v>541.869507</v>
      </c>
      <c r="L5" s="18">
        <v>125766</v>
      </c>
      <c r="M5" s="46">
        <v>0</v>
      </c>
      <c r="N5" s="18">
        <v>82.387762437600003</v>
      </c>
      <c r="O5" s="18">
        <v>52.266338136500003</v>
      </c>
      <c r="P5" s="18">
        <v>4.9453295500000001E-2</v>
      </c>
      <c r="Q5" s="18">
        <v>161.17045811279999</v>
      </c>
      <c r="R5" s="18">
        <v>42.235911526499997</v>
      </c>
      <c r="S5" s="18"/>
      <c r="T5" s="19"/>
      <c r="U5" s="18"/>
      <c r="V5" s="18"/>
      <c r="W5" s="18"/>
      <c r="X5" s="18"/>
      <c r="Y5" s="18"/>
      <c r="Z5" s="18"/>
    </row>
    <row r="6" spans="1:26">
      <c r="A6" s="18" t="s">
        <v>100</v>
      </c>
      <c r="B6" s="18" t="s">
        <v>104</v>
      </c>
      <c r="C6" s="48" t="s">
        <v>296</v>
      </c>
      <c r="D6" s="18">
        <v>1202958</v>
      </c>
      <c r="E6" s="18">
        <v>700980.0404399999</v>
      </c>
      <c r="F6" s="18">
        <v>490686.02830799995</v>
      </c>
      <c r="G6" s="18">
        <v>105147.00606599999</v>
      </c>
      <c r="H6" s="18">
        <v>105147.00606599999</v>
      </c>
      <c r="I6" s="18">
        <v>24059.16</v>
      </c>
      <c r="J6" s="18">
        <v>22971.094560000001</v>
      </c>
      <c r="K6" s="18">
        <v>2297.1094560000001</v>
      </c>
      <c r="L6" s="18">
        <v>310878</v>
      </c>
      <c r="M6" s="46">
        <v>143949.15</v>
      </c>
      <c r="N6" s="18">
        <v>359.1137166048</v>
      </c>
      <c r="O6" s="18">
        <v>227.43083114309999</v>
      </c>
      <c r="P6" s="18">
        <v>0.21603984679999999</v>
      </c>
      <c r="Q6" s="18">
        <v>704.35697394239992</v>
      </c>
      <c r="R6" s="18">
        <v>167.44626979200001</v>
      </c>
      <c r="S6" s="18"/>
      <c r="T6" s="19"/>
      <c r="U6" s="18"/>
      <c r="V6" s="18"/>
      <c r="W6" s="18"/>
      <c r="X6" s="18"/>
      <c r="Y6" s="18"/>
      <c r="Z6" s="18"/>
    </row>
    <row r="7" spans="1:26">
      <c r="A7" s="18" t="s">
        <v>100</v>
      </c>
      <c r="B7" s="18" t="s">
        <v>105</v>
      </c>
      <c r="C7" s="18" t="s">
        <v>304</v>
      </c>
      <c r="D7" s="18">
        <v>610254</v>
      </c>
      <c r="E7" s="18">
        <v>271459.28681999998</v>
      </c>
      <c r="F7" s="18">
        <f t="shared" si="0"/>
        <v>190021.50077399999</v>
      </c>
      <c r="G7" s="18">
        <f t="shared" si="1"/>
        <v>40718.893022999997</v>
      </c>
      <c r="H7" s="18">
        <f t="shared" si="2"/>
        <v>40718.893022999997</v>
      </c>
      <c r="I7" s="18">
        <v>12205.08</v>
      </c>
      <c r="J7" s="18">
        <v>8037.0451800000001</v>
      </c>
      <c r="K7" s="18">
        <f t="shared" si="3"/>
        <v>803.70451800000001</v>
      </c>
      <c r="L7" s="18">
        <v>318303</v>
      </c>
      <c r="M7" s="46">
        <v>0</v>
      </c>
      <c r="N7" s="18">
        <v>138.5888693544</v>
      </c>
      <c r="O7" s="18">
        <v>87.610949958000006</v>
      </c>
      <c r="P7" s="18">
        <v>8.3448690199999995E-2</v>
      </c>
      <c r="Q7" s="18">
        <v>273.09198258719999</v>
      </c>
      <c r="R7" s="18">
        <v>78.975692901000002</v>
      </c>
      <c r="S7" s="18"/>
      <c r="T7" s="19"/>
      <c r="U7" s="18"/>
      <c r="V7" s="18"/>
      <c r="W7" s="18"/>
      <c r="X7" s="18"/>
      <c r="Y7" s="18"/>
      <c r="Z7" s="18"/>
    </row>
    <row r="8" spans="1:26">
      <c r="A8" s="18" t="s">
        <v>100</v>
      </c>
      <c r="B8" s="18" t="s">
        <v>106</v>
      </c>
      <c r="C8" s="18" t="s">
        <v>305</v>
      </c>
      <c r="D8" s="18">
        <v>185841</v>
      </c>
      <c r="E8" s="18">
        <v>56163.008609999997</v>
      </c>
      <c r="F8" s="18">
        <f t="shared" si="0"/>
        <v>39314.106026999994</v>
      </c>
      <c r="G8" s="18">
        <f t="shared" si="1"/>
        <v>8424.4512914999996</v>
      </c>
      <c r="H8" s="18">
        <f t="shared" si="2"/>
        <v>8424.4512914999996</v>
      </c>
      <c r="I8" s="18">
        <v>3716.82</v>
      </c>
      <c r="J8" s="18">
        <v>2191.0653900000002</v>
      </c>
      <c r="K8" s="18">
        <f t="shared" si="3"/>
        <v>219.10653900000003</v>
      </c>
      <c r="L8" s="18">
        <v>123741</v>
      </c>
      <c r="M8" s="46">
        <v>0</v>
      </c>
      <c r="N8" s="18">
        <v>29.281690339200001</v>
      </c>
      <c r="O8" s="18">
        <v>18.724153819600001</v>
      </c>
      <c r="P8" s="18">
        <v>1.7397184199999999E-2</v>
      </c>
      <c r="Q8" s="18">
        <v>56.660679165600001</v>
      </c>
      <c r="R8" s="18">
        <v>20.614483570499999</v>
      </c>
      <c r="S8" s="18"/>
      <c r="T8" s="19"/>
      <c r="U8" s="18"/>
      <c r="V8" s="18"/>
      <c r="W8" s="18"/>
      <c r="X8" s="18"/>
      <c r="Y8" s="18"/>
      <c r="Z8" s="18"/>
    </row>
    <row r="9" spans="1:26">
      <c r="A9" s="18" t="s">
        <v>100</v>
      </c>
      <c r="B9" s="18" t="s">
        <v>107</v>
      </c>
      <c r="C9" s="18" t="s">
        <v>306</v>
      </c>
      <c r="D9" s="18">
        <v>335583</v>
      </c>
      <c r="E9" s="18">
        <v>117380.22173999999</v>
      </c>
      <c r="F9" s="18">
        <f t="shared" si="0"/>
        <v>82166.155217999985</v>
      </c>
      <c r="G9" s="18">
        <f t="shared" si="1"/>
        <v>17607.033260999997</v>
      </c>
      <c r="H9" s="18">
        <f t="shared" si="2"/>
        <v>17607.033260999997</v>
      </c>
      <c r="I9" s="18">
        <v>6711.66</v>
      </c>
      <c r="J9" s="18">
        <v>4771.9902599999996</v>
      </c>
      <c r="K9" s="18">
        <f t="shared" si="3"/>
        <v>477.199026</v>
      </c>
      <c r="L9" s="18">
        <v>206820</v>
      </c>
      <c r="M9" s="46">
        <v>0</v>
      </c>
      <c r="N9" s="18">
        <v>61.2926614008</v>
      </c>
      <c r="O9" s="18">
        <v>39.223644085799997</v>
      </c>
      <c r="P9" s="18">
        <v>3.6407985300000001E-2</v>
      </c>
      <c r="Q9" s="18">
        <v>118.30486037039999</v>
      </c>
      <c r="R9" s="18">
        <v>39.359302407000001</v>
      </c>
      <c r="S9" s="18"/>
      <c r="T9" s="19"/>
      <c r="U9" s="18"/>
      <c r="V9" s="18"/>
      <c r="W9" s="18"/>
      <c r="X9" s="18"/>
      <c r="Y9" s="18"/>
      <c r="Z9" s="18"/>
    </row>
    <row r="10" spans="1:26">
      <c r="A10" s="18" t="s">
        <v>100</v>
      </c>
      <c r="B10" s="18" t="s">
        <v>108</v>
      </c>
      <c r="C10" s="18" t="s">
        <v>307</v>
      </c>
      <c r="D10" s="18">
        <v>414693</v>
      </c>
      <c r="E10" s="18">
        <v>190265.29532999999</v>
      </c>
      <c r="F10" s="18">
        <f t="shared" si="0"/>
        <v>133185.70673099998</v>
      </c>
      <c r="G10" s="18">
        <f t="shared" si="1"/>
        <v>28539.794299499998</v>
      </c>
      <c r="H10" s="18">
        <f t="shared" si="2"/>
        <v>28539.794299499998</v>
      </c>
      <c r="I10" s="18">
        <v>8293.86</v>
      </c>
      <c r="J10" s="18">
        <v>5884.4936699999998</v>
      </c>
      <c r="K10" s="18">
        <f t="shared" si="3"/>
        <v>588.44936700000005</v>
      </c>
      <c r="L10" s="18">
        <v>210222</v>
      </c>
      <c r="M10" s="46">
        <v>0</v>
      </c>
      <c r="N10" s="18">
        <v>97.355397117600006</v>
      </c>
      <c r="O10" s="18">
        <v>61.620043958399997</v>
      </c>
      <c r="P10" s="18">
        <v>5.8551825000000002E-2</v>
      </c>
      <c r="Q10" s="18">
        <v>191.3892682968</v>
      </c>
      <c r="R10" s="18">
        <v>54.458653036500003</v>
      </c>
      <c r="S10" s="18"/>
      <c r="T10" s="19"/>
      <c r="U10" s="18"/>
      <c r="V10" s="18"/>
      <c r="W10" s="18"/>
      <c r="X10" s="18"/>
      <c r="Y10" s="18"/>
      <c r="Z10" s="18"/>
    </row>
    <row r="11" spans="1:26">
      <c r="A11" s="18" t="s">
        <v>100</v>
      </c>
      <c r="B11" s="18" t="s">
        <v>109</v>
      </c>
      <c r="C11" s="48" t="s">
        <v>308</v>
      </c>
      <c r="D11" s="18">
        <v>444798</v>
      </c>
      <c r="E11" s="18">
        <v>254867.76738</v>
      </c>
      <c r="F11" s="18">
        <v>178407.43716599996</v>
      </c>
      <c r="G11" s="18">
        <v>38230.165107000001</v>
      </c>
      <c r="H11" s="18">
        <v>38230.165107000001</v>
      </c>
      <c r="I11" s="18">
        <v>8895.9600000000009</v>
      </c>
      <c r="J11" s="18">
        <v>7855.5436199999995</v>
      </c>
      <c r="K11" s="18">
        <v>785.55436200000008</v>
      </c>
      <c r="L11" s="18">
        <v>165132</v>
      </c>
      <c r="M11" s="46">
        <v>8129.7000000000007</v>
      </c>
      <c r="N11" s="18">
        <v>130.18170411360001</v>
      </c>
      <c r="O11" s="18">
        <v>82.313347187600002</v>
      </c>
      <c r="P11" s="18">
        <v>7.8425375999999991E-2</v>
      </c>
      <c r="Q11" s="18">
        <v>256.11095004480001</v>
      </c>
      <c r="R11" s="18">
        <v>64.516766138999998</v>
      </c>
      <c r="S11" s="18"/>
      <c r="T11" s="19"/>
      <c r="U11" s="18"/>
      <c r="V11" s="18"/>
      <c r="W11" s="18"/>
      <c r="X11" s="18"/>
      <c r="Y11" s="18"/>
      <c r="Z11" s="18"/>
    </row>
    <row r="12" spans="1:26">
      <c r="A12" s="18" t="s">
        <v>100</v>
      </c>
      <c r="B12" s="18" t="s">
        <v>110</v>
      </c>
      <c r="C12" s="18" t="s">
        <v>309</v>
      </c>
      <c r="D12" s="18">
        <v>353484</v>
      </c>
      <c r="E12" s="18">
        <v>171665.96976000001</v>
      </c>
      <c r="F12" s="18">
        <f t="shared" si="0"/>
        <v>120166.17883199999</v>
      </c>
      <c r="G12" s="18">
        <f t="shared" si="1"/>
        <v>25749.895464000001</v>
      </c>
      <c r="H12" s="18">
        <f t="shared" si="2"/>
        <v>25749.895464000001</v>
      </c>
      <c r="I12" s="18">
        <v>7069.68</v>
      </c>
      <c r="J12" s="18">
        <v>5429.5142400000004</v>
      </c>
      <c r="K12" s="18">
        <f t="shared" si="3"/>
        <v>542.95142400000009</v>
      </c>
      <c r="L12" s="18">
        <v>169452</v>
      </c>
      <c r="M12" s="46">
        <v>0</v>
      </c>
      <c r="N12" s="18">
        <v>87.918448723200001</v>
      </c>
      <c r="O12" s="18">
        <v>55.673988899299999</v>
      </c>
      <c r="P12" s="18">
        <v>5.2858112700000001E-2</v>
      </c>
      <c r="Q12" s="18">
        <v>172.63669008959999</v>
      </c>
      <c r="R12" s="18">
        <v>47.687730047999999</v>
      </c>
      <c r="S12" s="18"/>
      <c r="T12" s="19"/>
      <c r="U12" s="18"/>
      <c r="V12" s="18"/>
      <c r="W12" s="18"/>
      <c r="X12" s="18"/>
      <c r="Y12" s="18"/>
      <c r="Z12" s="18"/>
    </row>
    <row r="13" spans="1:26">
      <c r="A13" s="18" t="s">
        <v>111</v>
      </c>
      <c r="B13" s="18" t="s">
        <v>112</v>
      </c>
      <c r="C13" s="18" t="s">
        <v>310</v>
      </c>
      <c r="D13" s="18">
        <v>975213</v>
      </c>
      <c r="E13" s="18">
        <v>342143.72892000002</v>
      </c>
      <c r="F13" s="18">
        <f t="shared" si="0"/>
        <v>239500.61024400001</v>
      </c>
      <c r="G13" s="18">
        <f t="shared" si="1"/>
        <v>51321.559337999999</v>
      </c>
      <c r="H13" s="18">
        <f t="shared" si="2"/>
        <v>51321.559337999999</v>
      </c>
      <c r="I13" s="18">
        <v>19504.259999999998</v>
      </c>
      <c r="J13" s="18">
        <v>13809.016079999999</v>
      </c>
      <c r="K13" s="18">
        <f t="shared" si="3"/>
        <v>1380.9016080000001</v>
      </c>
      <c r="L13" s="18">
        <v>306747</v>
      </c>
      <c r="M13" s="46">
        <v>292563.89999999997</v>
      </c>
      <c r="N13" s="18">
        <v>178.0578262944</v>
      </c>
      <c r="O13" s="18">
        <v>113.7323399189</v>
      </c>
      <c r="P13" s="18">
        <v>0.10609788489999999</v>
      </c>
      <c r="Q13" s="18">
        <v>344.71070158319998</v>
      </c>
      <c r="R13" s="18">
        <v>93.683441916000007</v>
      </c>
      <c r="S13" s="18"/>
      <c r="T13" s="19"/>
      <c r="U13" s="18"/>
      <c r="V13" s="18"/>
      <c r="W13" s="18"/>
      <c r="X13" s="18"/>
      <c r="Y13" s="18"/>
      <c r="Z13" s="18"/>
    </row>
    <row r="14" spans="1:26">
      <c r="A14" s="18" t="s">
        <v>111</v>
      </c>
      <c r="B14" s="18" t="s">
        <v>113</v>
      </c>
      <c r="C14" s="18" t="s">
        <v>311</v>
      </c>
      <c r="D14" s="18">
        <v>432054</v>
      </c>
      <c r="E14" s="18">
        <v>165092.15393999999</v>
      </c>
      <c r="F14" s="18">
        <f t="shared" si="0"/>
        <v>115564.50775799998</v>
      </c>
      <c r="G14" s="18">
        <f t="shared" si="1"/>
        <v>24763.823090999998</v>
      </c>
      <c r="H14" s="18">
        <f t="shared" si="2"/>
        <v>24763.823090999998</v>
      </c>
      <c r="I14" s="18">
        <v>8641.08</v>
      </c>
      <c r="J14" s="18">
        <v>4705.0680599999996</v>
      </c>
      <c r="K14" s="18">
        <f t="shared" si="3"/>
        <v>470.50680599999998</v>
      </c>
      <c r="L14" s="18">
        <v>205902</v>
      </c>
      <c r="M14" s="46">
        <v>47525.94</v>
      </c>
      <c r="N14" s="18">
        <v>84.133599436799997</v>
      </c>
      <c r="O14" s="18">
        <v>53.134246857999997</v>
      </c>
      <c r="P14" s="18">
        <v>5.0705065399999999E-2</v>
      </c>
      <c r="Q14" s="18">
        <v>166.2009022224</v>
      </c>
      <c r="R14" s="18">
        <v>48.965390757000002</v>
      </c>
      <c r="S14" s="18"/>
      <c r="T14" s="19"/>
      <c r="U14" s="18"/>
      <c r="V14" s="18"/>
      <c r="W14" s="18"/>
      <c r="X14" s="18"/>
      <c r="Y14" s="18"/>
      <c r="Z14" s="18"/>
    </row>
    <row r="15" spans="1:26">
      <c r="A15" s="18" t="s">
        <v>111</v>
      </c>
      <c r="B15" s="18" t="s">
        <v>114</v>
      </c>
      <c r="C15" s="18" t="s">
        <v>312</v>
      </c>
      <c r="D15" s="18">
        <v>305991</v>
      </c>
      <c r="E15" s="18">
        <v>141462.69920999999</v>
      </c>
      <c r="F15" s="18">
        <f t="shared" si="0"/>
        <v>99023.889446999994</v>
      </c>
      <c r="G15" s="18">
        <f t="shared" si="1"/>
        <v>21219.404881499999</v>
      </c>
      <c r="H15" s="18">
        <f t="shared" si="2"/>
        <v>21219.404881499999</v>
      </c>
      <c r="I15" s="18">
        <v>6119.82</v>
      </c>
      <c r="J15" s="18">
        <v>3883.0257900000001</v>
      </c>
      <c r="K15" s="18">
        <f t="shared" si="3"/>
        <v>388.30257900000004</v>
      </c>
      <c r="L15" s="18">
        <v>107244</v>
      </c>
      <c r="M15" s="46">
        <v>47428.605000000003</v>
      </c>
      <c r="N15" s="18">
        <v>71.828026711199996</v>
      </c>
      <c r="O15" s="18">
        <v>45.268548903199999</v>
      </c>
      <c r="P15" s="18">
        <v>4.3410360600000003E-2</v>
      </c>
      <c r="Q15" s="18">
        <v>142.25454038160001</v>
      </c>
      <c r="R15" s="18">
        <v>36.929944750499999</v>
      </c>
      <c r="S15" s="18"/>
      <c r="T15" s="19"/>
      <c r="U15" s="18"/>
      <c r="V15" s="18"/>
      <c r="W15" s="18"/>
      <c r="X15" s="18"/>
      <c r="Y15" s="18"/>
      <c r="Z15" s="18"/>
    </row>
    <row r="16" spans="1:26">
      <c r="A16" s="18" t="s">
        <v>111</v>
      </c>
      <c r="B16" s="18" t="s">
        <v>115</v>
      </c>
      <c r="C16" s="18" t="s">
        <v>313</v>
      </c>
      <c r="D16" s="18">
        <v>294921</v>
      </c>
      <c r="E16" s="18">
        <v>140544.60255000001</v>
      </c>
      <c r="F16" s="18">
        <f t="shared" si="0"/>
        <v>98381.221785000002</v>
      </c>
      <c r="G16" s="18">
        <f t="shared" si="1"/>
        <v>21081.690382500001</v>
      </c>
      <c r="H16" s="18">
        <f t="shared" si="2"/>
        <v>21081.690382500001</v>
      </c>
      <c r="I16" s="18">
        <v>5898.42</v>
      </c>
      <c r="J16" s="18">
        <v>4556.52945</v>
      </c>
      <c r="K16" s="18">
        <f t="shared" si="3"/>
        <v>455.65294500000005</v>
      </c>
      <c r="L16" s="18">
        <v>144018</v>
      </c>
      <c r="M16" s="46">
        <v>0</v>
      </c>
      <c r="N16" s="18">
        <v>72.095843987999999</v>
      </c>
      <c r="O16" s="18">
        <v>45.694763801599997</v>
      </c>
      <c r="P16" s="18">
        <v>4.3303301500000002E-2</v>
      </c>
      <c r="Q16" s="18">
        <v>141.35661766800001</v>
      </c>
      <c r="R16" s="18">
        <v>39.442364167500003</v>
      </c>
      <c r="S16" s="18"/>
      <c r="T16" s="19"/>
      <c r="U16" s="18"/>
      <c r="V16" s="18"/>
      <c r="W16" s="18"/>
      <c r="X16" s="18"/>
      <c r="Y16" s="18"/>
      <c r="Z16" s="18"/>
    </row>
    <row r="17" spans="1:26">
      <c r="A17" s="18" t="s">
        <v>111</v>
      </c>
      <c r="B17" s="18" t="s">
        <v>116</v>
      </c>
      <c r="C17" s="18" t="s">
        <v>314</v>
      </c>
      <c r="D17" s="18">
        <v>256176</v>
      </c>
      <c r="E17" s="18">
        <v>147972.38112000001</v>
      </c>
      <c r="F17" s="18">
        <f t="shared" si="0"/>
        <v>103580.666784</v>
      </c>
      <c r="G17" s="18">
        <f t="shared" si="1"/>
        <v>22195.857167999999</v>
      </c>
      <c r="H17" s="18">
        <f t="shared" si="2"/>
        <v>22195.857167999999</v>
      </c>
      <c r="I17" s="18">
        <v>5123.5200000000004</v>
      </c>
      <c r="J17" s="18">
        <v>4964.6908800000001</v>
      </c>
      <c r="K17" s="18">
        <f t="shared" si="3"/>
        <v>496.46908800000006</v>
      </c>
      <c r="L17" s="18">
        <v>98172</v>
      </c>
      <c r="M17" s="46">
        <v>0</v>
      </c>
      <c r="N17" s="18">
        <v>75.973059734399996</v>
      </c>
      <c r="O17" s="18">
        <v>48.173336171099997</v>
      </c>
      <c r="P17" s="18">
        <v>4.5633556800000002E-2</v>
      </c>
      <c r="Q17" s="18">
        <v>148.70721899520001</v>
      </c>
      <c r="R17" s="18">
        <v>37.678285295999999</v>
      </c>
      <c r="S17" s="18"/>
      <c r="T17" s="19"/>
      <c r="U17" s="18"/>
      <c r="V17" s="18"/>
      <c r="W17" s="18"/>
      <c r="X17" s="18"/>
      <c r="Y17" s="18"/>
      <c r="Z17" s="18"/>
    </row>
    <row r="18" spans="1:26">
      <c r="A18" s="18" t="s">
        <v>111</v>
      </c>
      <c r="B18" s="18" t="s">
        <v>117</v>
      </c>
      <c r="C18" s="18" t="s">
        <v>315</v>
      </c>
      <c r="D18" s="18">
        <v>152955</v>
      </c>
      <c r="E18" s="18">
        <v>74391.193799999994</v>
      </c>
      <c r="F18" s="18">
        <f t="shared" si="0"/>
        <v>52073.83565999999</v>
      </c>
      <c r="G18" s="18">
        <f t="shared" si="1"/>
        <v>11158.679069999998</v>
      </c>
      <c r="H18" s="18">
        <f t="shared" si="2"/>
        <v>11158.679069999998</v>
      </c>
      <c r="I18" s="18">
        <v>3059.1</v>
      </c>
      <c r="J18" s="18">
        <v>2239.2611999999999</v>
      </c>
      <c r="K18" s="18">
        <f t="shared" si="3"/>
        <v>223.92612</v>
      </c>
      <c r="L18" s="18">
        <v>73278</v>
      </c>
      <c r="M18" s="46">
        <v>0</v>
      </c>
      <c r="N18" s="18">
        <v>37.989990036000002</v>
      </c>
      <c r="O18" s="18">
        <v>24.019173332600001</v>
      </c>
      <c r="P18" s="18">
        <v>2.2877581500000001E-2</v>
      </c>
      <c r="Q18" s="18">
        <v>74.806808148000002</v>
      </c>
      <c r="R18" s="18">
        <v>20.637121140000001</v>
      </c>
      <c r="S18" s="18"/>
      <c r="T18" s="19"/>
      <c r="U18" s="18"/>
      <c r="V18" s="18"/>
      <c r="W18" s="18"/>
      <c r="X18" s="18"/>
      <c r="Y18" s="18"/>
      <c r="Z18" s="18"/>
    </row>
    <row r="19" spans="1:26">
      <c r="A19" s="18" t="s">
        <v>111</v>
      </c>
      <c r="B19" s="18" t="s">
        <v>118</v>
      </c>
      <c r="C19" s="18" t="s">
        <v>316</v>
      </c>
      <c r="D19" s="18">
        <v>344331</v>
      </c>
      <c r="E19" s="18">
        <v>150272.93502</v>
      </c>
      <c r="F19" s="18">
        <f t="shared" si="0"/>
        <v>105191.054514</v>
      </c>
      <c r="G19" s="18">
        <f t="shared" si="1"/>
        <v>22540.940253000001</v>
      </c>
      <c r="H19" s="18">
        <f t="shared" si="2"/>
        <v>22540.940253000001</v>
      </c>
      <c r="I19" s="18">
        <v>6886.62</v>
      </c>
      <c r="J19" s="18">
        <v>5020.3459800000001</v>
      </c>
      <c r="K19" s="18">
        <f t="shared" si="3"/>
        <v>502.03459800000002</v>
      </c>
      <c r="L19" s="18">
        <v>182142</v>
      </c>
      <c r="M19" s="46">
        <v>0</v>
      </c>
      <c r="N19" s="18">
        <v>77.278087562400003</v>
      </c>
      <c r="O19" s="18">
        <v>49.046587207000002</v>
      </c>
      <c r="P19" s="18">
        <v>4.6337895300000001E-2</v>
      </c>
      <c r="Q19" s="18">
        <v>151.2146077992</v>
      </c>
      <c r="R19" s="18">
        <v>44.235557540999999</v>
      </c>
      <c r="S19" s="18"/>
      <c r="T19" s="19"/>
      <c r="U19" s="18"/>
      <c r="V19" s="18"/>
      <c r="W19" s="18"/>
      <c r="X19" s="18"/>
      <c r="Y19" s="18"/>
      <c r="Z19" s="18"/>
    </row>
    <row r="20" spans="1:26">
      <c r="A20" s="18" t="s">
        <v>111</v>
      </c>
      <c r="B20" s="18" t="s">
        <v>119</v>
      </c>
      <c r="C20" s="18" t="s">
        <v>317</v>
      </c>
      <c r="D20" s="18">
        <v>284661</v>
      </c>
      <c r="E20" s="18">
        <v>173523.65238000001</v>
      </c>
      <c r="F20" s="18">
        <f t="shared" si="0"/>
        <v>121466.556666</v>
      </c>
      <c r="G20" s="18">
        <f t="shared" si="1"/>
        <v>26028.547857000001</v>
      </c>
      <c r="H20" s="18">
        <f t="shared" si="2"/>
        <v>26028.547857000001</v>
      </c>
      <c r="I20" s="18">
        <v>5693.22</v>
      </c>
      <c r="J20" s="18">
        <v>5243.4556199999997</v>
      </c>
      <c r="K20" s="18">
        <f t="shared" si="3"/>
        <v>524.34556199999997</v>
      </c>
      <c r="L20" s="18">
        <v>100170</v>
      </c>
      <c r="M20" s="46">
        <v>0</v>
      </c>
      <c r="N20" s="18">
        <v>88.510161909600001</v>
      </c>
      <c r="O20" s="18">
        <v>55.921665071600003</v>
      </c>
      <c r="P20" s="18">
        <v>5.3368698899999997E-2</v>
      </c>
      <c r="Q20" s="18">
        <v>174.32570094479999</v>
      </c>
      <c r="R20" s="18">
        <v>43.013230659000001</v>
      </c>
      <c r="S20" s="18"/>
      <c r="T20" s="19"/>
      <c r="U20" s="18"/>
      <c r="V20" s="18"/>
      <c r="W20" s="18"/>
      <c r="X20" s="18"/>
      <c r="Y20" s="18"/>
      <c r="Z20" s="18"/>
    </row>
    <row r="21" spans="1:26">
      <c r="A21" s="18" t="s">
        <v>111</v>
      </c>
      <c r="B21" s="18" t="s">
        <v>120</v>
      </c>
      <c r="C21" s="18" t="s">
        <v>318</v>
      </c>
      <c r="D21" s="18">
        <v>320058</v>
      </c>
      <c r="E21" s="18">
        <v>304343.15220000001</v>
      </c>
      <c r="F21" s="18">
        <f t="shared" si="0"/>
        <v>213040.20653999998</v>
      </c>
      <c r="G21" s="18">
        <f t="shared" si="1"/>
        <v>45651.472829999999</v>
      </c>
      <c r="H21" s="18">
        <f t="shared" si="2"/>
        <v>45651.472829999999</v>
      </c>
      <c r="I21" s="18">
        <v>6401.16</v>
      </c>
      <c r="J21" s="18">
        <v>9313.6877999999997</v>
      </c>
      <c r="K21" s="18">
        <f t="shared" si="3"/>
        <v>931.36878000000002</v>
      </c>
      <c r="L21" s="18">
        <v>0</v>
      </c>
      <c r="M21" s="46">
        <v>0</v>
      </c>
      <c r="N21" s="18">
        <v>155.04249636</v>
      </c>
      <c r="O21" s="18">
        <v>97.883184512100001</v>
      </c>
      <c r="P21" s="18">
        <v>9.3632135699999994E-2</v>
      </c>
      <c r="Q21" s="18">
        <v>305.33661223199999</v>
      </c>
      <c r="R21" s="18">
        <v>62.726567129999999</v>
      </c>
      <c r="S21" s="18"/>
      <c r="T21" s="19"/>
      <c r="U21" s="18"/>
      <c r="V21" s="18"/>
      <c r="W21" s="18"/>
      <c r="X21" s="18"/>
      <c r="Y21" s="18"/>
      <c r="Z21" s="18"/>
    </row>
    <row r="22" spans="1:26">
      <c r="A22" s="18" t="s">
        <v>111</v>
      </c>
      <c r="B22" s="18" t="s">
        <v>121</v>
      </c>
      <c r="C22" s="48" t="s">
        <v>319</v>
      </c>
      <c r="D22" s="18">
        <v>720792</v>
      </c>
      <c r="E22" s="18">
        <v>319075.39980000001</v>
      </c>
      <c r="F22" s="18">
        <v>223352.77985999998</v>
      </c>
      <c r="G22" s="18">
        <v>47861.309970000002</v>
      </c>
      <c r="H22" s="18">
        <v>47861.309970000002</v>
      </c>
      <c r="I22" s="18">
        <v>14415.84</v>
      </c>
      <c r="J22" s="18">
        <v>10744.504199999999</v>
      </c>
      <c r="K22" s="18">
        <v>1074.4504200000001</v>
      </c>
      <c r="L22" s="18">
        <v>316089</v>
      </c>
      <c r="M22" s="46">
        <v>60215.399999999994</v>
      </c>
      <c r="N22" s="18">
        <v>164.04574842</v>
      </c>
      <c r="O22" s="18">
        <v>104.0999434933</v>
      </c>
      <c r="P22" s="18">
        <v>9.8410652799999998E-2</v>
      </c>
      <c r="Q22" s="18">
        <v>321.02995204799998</v>
      </c>
      <c r="R22" s="18">
        <v>88.90701507</v>
      </c>
      <c r="S22" s="18"/>
      <c r="T22" s="19"/>
      <c r="U22" s="18"/>
      <c r="V22" s="18"/>
      <c r="W22" s="18"/>
      <c r="X22" s="18"/>
      <c r="Y22" s="18"/>
      <c r="Z22" s="18"/>
    </row>
    <row r="23" spans="1:26">
      <c r="A23" s="18" t="s">
        <v>111</v>
      </c>
      <c r="B23" s="18" t="s">
        <v>122</v>
      </c>
      <c r="C23" s="48" t="s">
        <v>320</v>
      </c>
      <c r="D23" s="18">
        <v>341793</v>
      </c>
      <c r="E23" s="18">
        <v>198692.40654</v>
      </c>
      <c r="F23" s="18">
        <v>139084.68457799999</v>
      </c>
      <c r="G23" s="18">
        <v>29803.860980999998</v>
      </c>
      <c r="H23" s="18">
        <v>29803.860980999998</v>
      </c>
      <c r="I23" s="18">
        <v>6835.86</v>
      </c>
      <c r="J23" s="18">
        <v>6062.0934600000001</v>
      </c>
      <c r="K23" s="18">
        <v>606.2093460000001</v>
      </c>
      <c r="L23" s="18">
        <v>115587</v>
      </c>
      <c r="M23" s="46">
        <v>14608.35</v>
      </c>
      <c r="N23" s="18">
        <v>101.40623599680001</v>
      </c>
      <c r="O23" s="18">
        <v>64.089775623199998</v>
      </c>
      <c r="P23" s="18">
        <v>6.1124130300000003E-2</v>
      </c>
      <c r="Q23" s="18">
        <v>199.6442034984</v>
      </c>
      <c r="R23" s="18">
        <v>49.346654247000004</v>
      </c>
      <c r="S23" s="18"/>
      <c r="T23" s="19"/>
      <c r="U23" s="18"/>
      <c r="V23" s="18"/>
      <c r="W23" s="18"/>
      <c r="X23" s="18"/>
      <c r="Y23" s="18"/>
      <c r="Z23" s="18"/>
    </row>
    <row r="24" spans="1:26">
      <c r="A24" s="18" t="s">
        <v>111</v>
      </c>
      <c r="B24" s="18" t="s">
        <v>123</v>
      </c>
      <c r="C24" s="18" t="s">
        <v>321</v>
      </c>
      <c r="D24" s="18">
        <v>353403</v>
      </c>
      <c r="E24" s="18">
        <v>186133.82607000001</v>
      </c>
      <c r="F24" s="18">
        <f t="shared" si="0"/>
        <v>130293.678249</v>
      </c>
      <c r="G24" s="18">
        <f t="shared" si="1"/>
        <v>27920.073910499999</v>
      </c>
      <c r="H24" s="18">
        <f t="shared" si="2"/>
        <v>27920.073910499999</v>
      </c>
      <c r="I24" s="18">
        <v>7068.06</v>
      </c>
      <c r="J24" s="18">
        <v>6117.4059299999999</v>
      </c>
      <c r="K24" s="18">
        <f t="shared" si="3"/>
        <v>611.74059299999999</v>
      </c>
      <c r="L24" s="18">
        <v>153927</v>
      </c>
      <c r="M24" s="46">
        <v>0</v>
      </c>
      <c r="N24" s="18">
        <v>95.496999062399993</v>
      </c>
      <c r="O24" s="18">
        <v>60.530398703400003</v>
      </c>
      <c r="P24" s="18">
        <v>5.73704336E-2</v>
      </c>
      <c r="Q24" s="18">
        <v>187.12569492719999</v>
      </c>
      <c r="R24" s="18">
        <v>49.582093423499998</v>
      </c>
      <c r="S24" s="18"/>
      <c r="T24" s="19"/>
      <c r="U24" s="18"/>
      <c r="V24" s="18"/>
      <c r="W24" s="18"/>
      <c r="X24" s="18"/>
      <c r="Y24" s="18"/>
      <c r="Z24" s="18"/>
    </row>
    <row r="25" spans="1:26">
      <c r="A25" s="18" t="s">
        <v>124</v>
      </c>
      <c r="B25" s="18" t="s">
        <v>125</v>
      </c>
      <c r="C25" s="18" t="s">
        <v>322</v>
      </c>
      <c r="D25" s="18">
        <v>873207</v>
      </c>
      <c r="E25" s="18">
        <v>542479.84875</v>
      </c>
      <c r="F25" s="18">
        <f t="shared" si="0"/>
        <v>379735.89412499999</v>
      </c>
      <c r="G25" s="18">
        <f t="shared" si="1"/>
        <v>81371.977312499992</v>
      </c>
      <c r="H25" s="18">
        <f t="shared" si="2"/>
        <v>81371.977312499992</v>
      </c>
      <c r="I25" s="18">
        <v>17464.14</v>
      </c>
      <c r="J25" s="18">
        <v>18992.252250000001</v>
      </c>
      <c r="K25" s="18">
        <f t="shared" si="3"/>
        <v>1899.2252250000001</v>
      </c>
      <c r="L25" s="18">
        <v>75924</v>
      </c>
      <c r="M25" s="46">
        <v>218301.75</v>
      </c>
      <c r="N25" s="18">
        <v>278.797367124</v>
      </c>
      <c r="O25" s="18">
        <v>176.865294393</v>
      </c>
      <c r="P25" s="18">
        <v>0.1674941559</v>
      </c>
      <c r="Q25" s="18">
        <v>544.96393002000002</v>
      </c>
      <c r="R25" s="18">
        <v>117.9928296675</v>
      </c>
      <c r="S25" s="18"/>
      <c r="T25" s="19"/>
      <c r="U25" s="18"/>
      <c r="V25" s="18"/>
      <c r="W25" s="18"/>
      <c r="X25" s="18"/>
      <c r="Y25" s="18"/>
      <c r="Z25" s="18"/>
    </row>
    <row r="26" spans="1:26">
      <c r="A26" s="18" t="s">
        <v>124</v>
      </c>
      <c r="B26" s="18" t="s">
        <v>126</v>
      </c>
      <c r="C26" s="18" t="s">
        <v>323</v>
      </c>
      <c r="D26" s="18">
        <v>182088</v>
      </c>
      <c r="E26" s="18">
        <v>101614.2084</v>
      </c>
      <c r="F26" s="18">
        <f t="shared" si="0"/>
        <v>71129.945879999999</v>
      </c>
      <c r="G26" s="18">
        <f t="shared" si="1"/>
        <v>15242.13126</v>
      </c>
      <c r="H26" s="18">
        <f t="shared" si="2"/>
        <v>15242.13126</v>
      </c>
      <c r="I26" s="18">
        <v>3641.76</v>
      </c>
      <c r="J26" s="18">
        <v>3086.3915999999999</v>
      </c>
      <c r="K26" s="18">
        <f t="shared" si="3"/>
        <v>308.63916</v>
      </c>
      <c r="L26" s="18">
        <v>73818</v>
      </c>
      <c r="M26" s="46">
        <v>0</v>
      </c>
      <c r="N26" s="18">
        <v>51.872715143999997</v>
      </c>
      <c r="O26" s="18">
        <v>32.788807499500003</v>
      </c>
      <c r="P26" s="18">
        <v>3.1256338699999997E-2</v>
      </c>
      <c r="Q26" s="18">
        <v>102.120441984</v>
      </c>
      <c r="R26" s="18">
        <v>26.289085140000001</v>
      </c>
      <c r="S26" s="18"/>
      <c r="T26" s="19"/>
      <c r="U26" s="18"/>
      <c r="V26" s="18"/>
      <c r="W26" s="18"/>
      <c r="X26" s="18"/>
      <c r="Y26" s="18"/>
      <c r="Z26" s="18"/>
    </row>
    <row r="27" spans="1:26">
      <c r="A27" s="18" t="s">
        <v>124</v>
      </c>
      <c r="B27" s="18" t="s">
        <v>127</v>
      </c>
      <c r="C27" s="18" t="s">
        <v>324</v>
      </c>
      <c r="D27" s="18">
        <v>163404</v>
      </c>
      <c r="E27" s="18">
        <v>155380.86360000001</v>
      </c>
      <c r="F27" s="18">
        <f t="shared" si="0"/>
        <v>108766.60452000001</v>
      </c>
      <c r="G27" s="18">
        <f t="shared" si="1"/>
        <v>23307.129540000002</v>
      </c>
      <c r="H27" s="18">
        <f t="shared" si="2"/>
        <v>23307.129540000002</v>
      </c>
      <c r="I27" s="18">
        <v>3268.08</v>
      </c>
      <c r="J27" s="18">
        <v>4755.0564000000004</v>
      </c>
      <c r="K27" s="18">
        <f t="shared" si="3"/>
        <v>475.50564000000008</v>
      </c>
      <c r="L27" s="18">
        <v>0</v>
      </c>
      <c r="M27" s="46">
        <v>0</v>
      </c>
      <c r="N27" s="18">
        <v>79.156165680000001</v>
      </c>
      <c r="O27" s="18">
        <v>49.973766886</v>
      </c>
      <c r="P27" s="18">
        <v>4.7803415299999999E-2</v>
      </c>
      <c r="Q27" s="18">
        <v>155.888069616</v>
      </c>
      <c r="R27" s="18">
        <v>32.02473294</v>
      </c>
      <c r="S27" s="18"/>
      <c r="T27" s="19"/>
      <c r="U27" s="18"/>
      <c r="V27" s="18"/>
      <c r="W27" s="18"/>
      <c r="X27" s="18"/>
      <c r="Y27" s="18"/>
      <c r="Z27" s="18"/>
    </row>
    <row r="28" spans="1:26">
      <c r="A28" s="18" t="s">
        <v>124</v>
      </c>
      <c r="B28" s="18" t="s">
        <v>128</v>
      </c>
      <c r="C28" s="18" t="s">
        <v>325</v>
      </c>
      <c r="D28" s="18">
        <v>363798</v>
      </c>
      <c r="E28" s="18">
        <v>345935.51819999999</v>
      </c>
      <c r="F28" s="18">
        <f t="shared" si="0"/>
        <v>242154.86273999998</v>
      </c>
      <c r="G28" s="18">
        <f t="shared" si="1"/>
        <v>51890.327729999997</v>
      </c>
      <c r="H28" s="18">
        <f t="shared" si="2"/>
        <v>51890.327729999997</v>
      </c>
      <c r="I28" s="18">
        <v>7275.96</v>
      </c>
      <c r="J28" s="18">
        <v>10586.5218</v>
      </c>
      <c r="K28" s="18">
        <f t="shared" si="3"/>
        <v>1058.65218</v>
      </c>
      <c r="L28" s="18">
        <v>0</v>
      </c>
      <c r="M28" s="46">
        <v>0</v>
      </c>
      <c r="N28" s="18">
        <v>176.23102716</v>
      </c>
      <c r="O28" s="18">
        <v>111.2601677169</v>
      </c>
      <c r="P28" s="18">
        <v>0.10642815899999999</v>
      </c>
      <c r="Q28" s="18">
        <v>347.06474719200003</v>
      </c>
      <c r="R28" s="18">
        <v>71.298951029999998</v>
      </c>
      <c r="S28" s="18"/>
      <c r="T28" s="19"/>
      <c r="U28" s="18"/>
      <c r="V28" s="18"/>
      <c r="W28" s="18"/>
      <c r="X28" s="18"/>
      <c r="Y28" s="18"/>
      <c r="Z28" s="18"/>
    </row>
    <row r="29" spans="1:26">
      <c r="A29" s="18" t="s">
        <v>124</v>
      </c>
      <c r="B29" s="18" t="s">
        <v>129</v>
      </c>
      <c r="C29" s="18" t="s">
        <v>326</v>
      </c>
      <c r="D29" s="18">
        <v>66150</v>
      </c>
      <c r="E29" s="18">
        <v>62902.035000000003</v>
      </c>
      <c r="F29" s="18">
        <f t="shared" si="0"/>
        <v>44031.424500000001</v>
      </c>
      <c r="G29" s="18">
        <f t="shared" si="1"/>
        <v>9435.3052499999994</v>
      </c>
      <c r="H29" s="18">
        <f t="shared" si="2"/>
        <v>9435.3052499999994</v>
      </c>
      <c r="I29" s="18">
        <v>1323</v>
      </c>
      <c r="J29" s="18">
        <v>1924.9649999999999</v>
      </c>
      <c r="K29" s="18">
        <f t="shared" si="3"/>
        <v>192.4965</v>
      </c>
      <c r="L29" s="18">
        <v>0</v>
      </c>
      <c r="M29" s="46">
        <v>0</v>
      </c>
      <c r="N29" s="18">
        <v>32.044383000000003</v>
      </c>
      <c r="O29" s="18">
        <v>20.230622747999998</v>
      </c>
      <c r="P29" s="18">
        <v>1.9352010499999999E-2</v>
      </c>
      <c r="Q29" s="18">
        <v>63.107364599999997</v>
      </c>
      <c r="R29" s="18">
        <v>12.964407749999999</v>
      </c>
      <c r="S29" s="18"/>
      <c r="T29" s="19"/>
      <c r="U29" s="18"/>
      <c r="V29" s="18"/>
      <c r="W29" s="18"/>
      <c r="X29" s="18"/>
      <c r="Y29" s="18"/>
      <c r="Z29" s="18"/>
    </row>
    <row r="30" spans="1:26">
      <c r="A30" s="18" t="s">
        <v>124</v>
      </c>
      <c r="B30" s="18" t="s">
        <v>130</v>
      </c>
      <c r="C30" s="18" t="s">
        <v>327</v>
      </c>
      <c r="D30" s="18">
        <v>277722</v>
      </c>
      <c r="E30" s="18">
        <v>204356.17926</v>
      </c>
      <c r="F30" s="18">
        <f t="shared" si="0"/>
        <v>143049.32548199999</v>
      </c>
      <c r="G30" s="18">
        <f t="shared" si="1"/>
        <v>30653.426888999998</v>
      </c>
      <c r="H30" s="18">
        <f t="shared" si="2"/>
        <v>30653.426888999998</v>
      </c>
      <c r="I30" s="18">
        <v>5554.44</v>
      </c>
      <c r="J30" s="18">
        <v>6157.09674</v>
      </c>
      <c r="K30" s="18">
        <f t="shared" si="3"/>
        <v>615.70967400000006</v>
      </c>
      <c r="L30" s="18">
        <v>61749</v>
      </c>
      <c r="M30" s="46">
        <v>0</v>
      </c>
      <c r="N30" s="18">
        <v>104.1211937592</v>
      </c>
      <c r="O30" s="18">
        <v>65.742575066900002</v>
      </c>
      <c r="P30" s="18">
        <v>6.2846829000000007E-2</v>
      </c>
      <c r="Q30" s="18">
        <v>205.1659434096</v>
      </c>
      <c r="R30" s="18">
        <v>46.578899043</v>
      </c>
      <c r="S30" s="18"/>
      <c r="T30" s="19"/>
      <c r="U30" s="18"/>
      <c r="V30" s="18"/>
      <c r="W30" s="18"/>
      <c r="X30" s="18"/>
      <c r="Y30" s="18"/>
      <c r="Z30" s="18"/>
    </row>
    <row r="31" spans="1:26">
      <c r="A31" s="18" t="s">
        <v>124</v>
      </c>
      <c r="B31" s="18" t="s">
        <v>131</v>
      </c>
      <c r="C31" s="18" t="s">
        <v>328</v>
      </c>
      <c r="D31" s="18">
        <v>120096</v>
      </c>
      <c r="E31" s="18">
        <v>114199.2864</v>
      </c>
      <c r="F31" s="18">
        <f t="shared" si="0"/>
        <v>79939.500479999988</v>
      </c>
      <c r="G31" s="18">
        <f t="shared" si="1"/>
        <v>17129.892959999997</v>
      </c>
      <c r="H31" s="18">
        <f t="shared" si="2"/>
        <v>17129.892959999997</v>
      </c>
      <c r="I31" s="18">
        <v>2401.92</v>
      </c>
      <c r="J31" s="18">
        <v>3494.7936</v>
      </c>
      <c r="K31" s="18">
        <f t="shared" si="3"/>
        <v>349.47936000000004</v>
      </c>
      <c r="L31" s="18">
        <v>0</v>
      </c>
      <c r="M31" s="46">
        <v>0</v>
      </c>
      <c r="N31" s="18">
        <v>58.176904319999998</v>
      </c>
      <c r="O31" s="18">
        <v>36.728902033899999</v>
      </c>
      <c r="P31" s="18">
        <v>3.51337725E-2</v>
      </c>
      <c r="Q31" s="18">
        <v>114.572064384</v>
      </c>
      <c r="R31" s="18">
        <v>23.537014559999999</v>
      </c>
      <c r="S31" s="18"/>
      <c r="T31" s="19"/>
      <c r="U31" s="18"/>
      <c r="V31" s="18"/>
      <c r="W31" s="18"/>
      <c r="X31" s="18"/>
      <c r="Y31" s="18"/>
      <c r="Z31" s="18"/>
    </row>
    <row r="32" spans="1:26">
      <c r="A32" s="18" t="s">
        <v>124</v>
      </c>
      <c r="B32" s="18" t="s">
        <v>132</v>
      </c>
      <c r="C32" s="18" t="s">
        <v>329</v>
      </c>
      <c r="D32" s="18">
        <v>370602</v>
      </c>
      <c r="E32" s="18">
        <v>262916.17686000001</v>
      </c>
      <c r="F32" s="18">
        <f t="shared" si="0"/>
        <v>184041.323802</v>
      </c>
      <c r="G32" s="18">
        <f t="shared" si="1"/>
        <v>39437.426528999997</v>
      </c>
      <c r="H32" s="18">
        <f t="shared" si="2"/>
        <v>39437.426528999997</v>
      </c>
      <c r="I32" s="18">
        <v>7412.04</v>
      </c>
      <c r="J32" s="18">
        <v>7993.8851400000003</v>
      </c>
      <c r="K32" s="18">
        <f t="shared" si="3"/>
        <v>799.3885140000001</v>
      </c>
      <c r="L32" s="18">
        <v>92232</v>
      </c>
      <c r="M32" s="46">
        <v>0</v>
      </c>
      <c r="N32" s="18">
        <v>134.0499603312</v>
      </c>
      <c r="O32" s="18">
        <v>84.6721743202</v>
      </c>
      <c r="P32" s="18">
        <v>8.0874265400000006E-2</v>
      </c>
      <c r="Q32" s="18">
        <v>263.99179294560003</v>
      </c>
      <c r="R32" s="18">
        <v>60.864457023</v>
      </c>
      <c r="S32" s="18"/>
      <c r="T32" s="19"/>
      <c r="U32" s="18"/>
      <c r="V32" s="18"/>
      <c r="W32" s="18"/>
      <c r="X32" s="18"/>
      <c r="Y32" s="18"/>
      <c r="Z32" s="18"/>
    </row>
    <row r="33" spans="1:26">
      <c r="A33" s="18" t="s">
        <v>124</v>
      </c>
      <c r="B33" s="18" t="s">
        <v>133</v>
      </c>
      <c r="C33" s="18" t="s">
        <v>330</v>
      </c>
      <c r="D33" s="18">
        <v>272808</v>
      </c>
      <c r="E33" s="18">
        <v>259413.12719999999</v>
      </c>
      <c r="F33" s="18">
        <f t="shared" si="0"/>
        <v>181589.18903999997</v>
      </c>
      <c r="G33" s="18">
        <f t="shared" si="1"/>
        <v>38911.969079999995</v>
      </c>
      <c r="H33" s="18">
        <f t="shared" si="2"/>
        <v>38911.969079999995</v>
      </c>
      <c r="I33" s="18">
        <v>5456.16</v>
      </c>
      <c r="J33" s="18">
        <v>7938.7128000000002</v>
      </c>
      <c r="K33" s="18">
        <f t="shared" si="3"/>
        <v>793.87128000000007</v>
      </c>
      <c r="L33" s="18">
        <v>0</v>
      </c>
      <c r="M33" s="46">
        <v>0</v>
      </c>
      <c r="N33" s="18">
        <v>132.15365136</v>
      </c>
      <c r="O33" s="18">
        <v>83.4327396921</v>
      </c>
      <c r="P33" s="18">
        <v>7.9809271000000001E-2</v>
      </c>
      <c r="Q33" s="18">
        <v>260.25992323200001</v>
      </c>
      <c r="R33" s="18">
        <v>53.466275879999998</v>
      </c>
      <c r="S33" s="18"/>
      <c r="T33" s="19"/>
      <c r="U33" s="18"/>
      <c r="V33" s="18"/>
      <c r="W33" s="18"/>
      <c r="X33" s="18"/>
      <c r="Y33" s="18"/>
      <c r="Z33" s="18"/>
    </row>
    <row r="34" spans="1:26">
      <c r="A34" s="18" t="s">
        <v>124</v>
      </c>
      <c r="B34" s="18" t="s">
        <v>134</v>
      </c>
      <c r="C34" s="18" t="s">
        <v>331</v>
      </c>
      <c r="D34" s="18">
        <v>350919</v>
      </c>
      <c r="E34" s="18">
        <v>333688.87709999998</v>
      </c>
      <c r="F34" s="18">
        <f t="shared" si="0"/>
        <v>233582.21396999998</v>
      </c>
      <c r="G34" s="18">
        <f t="shared" si="1"/>
        <v>50053.331564999993</v>
      </c>
      <c r="H34" s="18">
        <f t="shared" si="2"/>
        <v>50053.331564999993</v>
      </c>
      <c r="I34" s="18">
        <v>7018.38</v>
      </c>
      <c r="J34" s="18">
        <v>10211.742899999999</v>
      </c>
      <c r="K34" s="18">
        <f t="shared" si="3"/>
        <v>1021.1742899999999</v>
      </c>
      <c r="L34" s="18">
        <v>0</v>
      </c>
      <c r="M34" s="46">
        <v>0</v>
      </c>
      <c r="N34" s="18">
        <v>169.99218198</v>
      </c>
      <c r="O34" s="18">
        <v>107.3213893288</v>
      </c>
      <c r="P34" s="18">
        <v>0.10266044100000001</v>
      </c>
      <c r="Q34" s="18">
        <v>334.77812967599999</v>
      </c>
      <c r="R34" s="18">
        <v>68.774860215000004</v>
      </c>
      <c r="S34" s="18"/>
      <c r="T34" s="19"/>
      <c r="U34" s="18"/>
      <c r="V34" s="18"/>
      <c r="W34" s="18"/>
      <c r="X34" s="18"/>
      <c r="Y34" s="18"/>
      <c r="Z34" s="18"/>
    </row>
    <row r="35" spans="1:26">
      <c r="A35" s="18" t="s">
        <v>124</v>
      </c>
      <c r="B35" s="18" t="s">
        <v>135</v>
      </c>
      <c r="C35" s="18" t="s">
        <v>332</v>
      </c>
      <c r="D35" s="18">
        <v>245538</v>
      </c>
      <c r="E35" s="18">
        <v>233482.08420000001</v>
      </c>
      <c r="F35" s="18">
        <f t="shared" si="0"/>
        <v>163437.45894000001</v>
      </c>
      <c r="G35" s="18">
        <f t="shared" si="1"/>
        <v>35022.31263</v>
      </c>
      <c r="H35" s="18">
        <f t="shared" si="2"/>
        <v>35022.31263</v>
      </c>
      <c r="I35" s="18">
        <v>4910.76</v>
      </c>
      <c r="J35" s="18">
        <v>7145.1558000000005</v>
      </c>
      <c r="K35" s="18">
        <f t="shared" si="3"/>
        <v>714.51558000000011</v>
      </c>
      <c r="L35" s="18">
        <v>0</v>
      </c>
      <c r="M35" s="46">
        <v>0</v>
      </c>
      <c r="N35" s="18">
        <v>118.94351795999999</v>
      </c>
      <c r="O35" s="18">
        <v>75.092768681699994</v>
      </c>
      <c r="P35" s="18">
        <v>7.1831503500000005E-2</v>
      </c>
      <c r="Q35" s="18">
        <v>234.24423415199999</v>
      </c>
      <c r="R35" s="18">
        <v>48.121764929999998</v>
      </c>
      <c r="S35" s="18"/>
      <c r="T35" s="19"/>
      <c r="U35" s="18"/>
      <c r="V35" s="18"/>
      <c r="W35" s="18"/>
      <c r="X35" s="18"/>
      <c r="Y35" s="18"/>
      <c r="Z35" s="18"/>
    </row>
    <row r="36" spans="1:26">
      <c r="A36" s="18" t="s">
        <v>124</v>
      </c>
      <c r="B36" s="18" t="s">
        <v>136</v>
      </c>
      <c r="C36" s="18" t="s">
        <v>333</v>
      </c>
      <c r="D36" s="18">
        <v>95067</v>
      </c>
      <c r="E36" s="18">
        <v>90399.210300000006</v>
      </c>
      <c r="F36" s="18">
        <f t="shared" si="0"/>
        <v>63279.447209999998</v>
      </c>
      <c r="G36" s="18">
        <f t="shared" si="1"/>
        <v>13559.881545</v>
      </c>
      <c r="H36" s="18">
        <f t="shared" si="2"/>
        <v>13559.881545</v>
      </c>
      <c r="I36" s="18">
        <v>1901.34</v>
      </c>
      <c r="J36" s="18">
        <v>2766.4497000000001</v>
      </c>
      <c r="K36" s="18">
        <f t="shared" si="3"/>
        <v>276.64497</v>
      </c>
      <c r="L36" s="18">
        <v>0</v>
      </c>
      <c r="M36" s="46">
        <v>0</v>
      </c>
      <c r="N36" s="18">
        <v>46.052356140000001</v>
      </c>
      <c r="O36" s="18">
        <v>29.074294977800001</v>
      </c>
      <c r="P36" s="18">
        <v>2.7811603599999998E-2</v>
      </c>
      <c r="Q36" s="18">
        <v>90.694298267999997</v>
      </c>
      <c r="R36" s="18">
        <v>18.631705995000001</v>
      </c>
      <c r="S36" s="18"/>
      <c r="T36" s="19"/>
      <c r="U36" s="18"/>
      <c r="V36" s="18"/>
      <c r="W36" s="18"/>
      <c r="X36" s="18"/>
      <c r="Y36" s="18"/>
      <c r="Z36" s="18"/>
    </row>
    <row r="37" spans="1:26">
      <c r="A37" s="18" t="s">
        <v>124</v>
      </c>
      <c r="B37" s="18" t="s">
        <v>137</v>
      </c>
      <c r="C37" s="18" t="s">
        <v>334</v>
      </c>
      <c r="D37" s="18">
        <v>217998</v>
      </c>
      <c r="E37" s="18">
        <v>207294.29819999999</v>
      </c>
      <c r="F37" s="18">
        <f t="shared" si="0"/>
        <v>145106.00873999999</v>
      </c>
      <c r="G37" s="18">
        <f t="shared" si="1"/>
        <v>31094.144729999996</v>
      </c>
      <c r="H37" s="18">
        <f t="shared" si="2"/>
        <v>31094.144729999996</v>
      </c>
      <c r="I37" s="18">
        <v>4359.96</v>
      </c>
      <c r="J37" s="18">
        <v>6343.7417999999998</v>
      </c>
      <c r="K37" s="18">
        <f t="shared" si="3"/>
        <v>634.37418000000002</v>
      </c>
      <c r="L37" s="18">
        <v>0</v>
      </c>
      <c r="M37" s="46">
        <v>0</v>
      </c>
      <c r="N37" s="18">
        <v>105.60259116</v>
      </c>
      <c r="O37" s="18">
        <v>66.670223700899996</v>
      </c>
      <c r="P37" s="18">
        <v>6.37747481E-2</v>
      </c>
      <c r="Q37" s="18">
        <v>207.97096399200001</v>
      </c>
      <c r="R37" s="18">
        <v>42.724338029999998</v>
      </c>
      <c r="S37" s="18"/>
      <c r="T37" s="19"/>
      <c r="U37" s="18"/>
      <c r="V37" s="18"/>
      <c r="W37" s="18"/>
      <c r="X37" s="18"/>
      <c r="Y37" s="18"/>
      <c r="Z37" s="18"/>
    </row>
    <row r="38" spans="1:26">
      <c r="A38" s="18" t="s">
        <v>124</v>
      </c>
      <c r="B38" s="18" t="s">
        <v>138</v>
      </c>
      <c r="C38" s="18" t="s">
        <v>335</v>
      </c>
      <c r="D38" s="18">
        <v>126495</v>
      </c>
      <c r="E38" s="18">
        <v>120284.0955</v>
      </c>
      <c r="F38" s="18">
        <f t="shared" si="0"/>
        <v>84198.866849999991</v>
      </c>
      <c r="G38" s="18">
        <f t="shared" si="1"/>
        <v>18042.614324999999</v>
      </c>
      <c r="H38" s="18">
        <f t="shared" si="2"/>
        <v>18042.614324999999</v>
      </c>
      <c r="I38" s="18">
        <v>2529.9</v>
      </c>
      <c r="J38" s="18">
        <v>3681.0045</v>
      </c>
      <c r="K38" s="18">
        <f t="shared" si="3"/>
        <v>368.10045000000002</v>
      </c>
      <c r="L38" s="18">
        <v>0</v>
      </c>
      <c r="M38" s="46">
        <v>0</v>
      </c>
      <c r="N38" s="18">
        <v>61.276707899999998</v>
      </c>
      <c r="O38" s="18">
        <v>38.685905132400002</v>
      </c>
      <c r="P38" s="18">
        <v>3.7005783299999997E-2</v>
      </c>
      <c r="Q38" s="18">
        <v>120.67673598</v>
      </c>
      <c r="R38" s="18">
        <v>24.791122574999999</v>
      </c>
      <c r="S38" s="18"/>
      <c r="T38" s="19"/>
      <c r="U38" s="18"/>
      <c r="V38" s="18"/>
      <c r="W38" s="18"/>
      <c r="X38" s="18"/>
      <c r="Y38" s="18"/>
      <c r="Z38" s="18"/>
    </row>
    <row r="39" spans="1:26">
      <c r="A39" s="18" t="s">
        <v>124</v>
      </c>
      <c r="B39" s="18" t="s">
        <v>139</v>
      </c>
      <c r="C39" s="18" t="s">
        <v>336</v>
      </c>
      <c r="D39" s="18">
        <v>408321</v>
      </c>
      <c r="E39" s="18">
        <v>388272.43890000001</v>
      </c>
      <c r="F39" s="18">
        <f t="shared" si="0"/>
        <v>271790.70723</v>
      </c>
      <c r="G39" s="18">
        <f t="shared" si="1"/>
        <v>58240.865834999997</v>
      </c>
      <c r="H39" s="18">
        <f t="shared" si="2"/>
        <v>58240.865834999997</v>
      </c>
      <c r="I39" s="18">
        <v>8166.42</v>
      </c>
      <c r="J39" s="18">
        <v>11882.141100000001</v>
      </c>
      <c r="K39" s="18">
        <f t="shared" si="3"/>
        <v>1188.2141100000001</v>
      </c>
      <c r="L39" s="18">
        <v>0</v>
      </c>
      <c r="M39" s="46">
        <v>0</v>
      </c>
      <c r="N39" s="18">
        <v>197.79885881999999</v>
      </c>
      <c r="O39" s="18">
        <v>124.87661543590001</v>
      </c>
      <c r="P39" s="18">
        <v>0.1194532469</v>
      </c>
      <c r="Q39" s="18">
        <v>389.53986728400002</v>
      </c>
      <c r="R39" s="18">
        <v>80.024791184999998</v>
      </c>
      <c r="S39" s="18"/>
      <c r="T39" s="19"/>
      <c r="U39" s="18"/>
      <c r="V39" s="18"/>
      <c r="W39" s="18"/>
      <c r="X39" s="18"/>
      <c r="Y39" s="18"/>
      <c r="Z39" s="18"/>
    </row>
    <row r="40" spans="1:26">
      <c r="A40" s="18" t="s">
        <v>140</v>
      </c>
      <c r="B40" s="18" t="s">
        <v>141</v>
      </c>
      <c r="C40" s="18" t="s">
        <v>337</v>
      </c>
      <c r="D40" s="18">
        <v>658638</v>
      </c>
      <c r="E40" s="18">
        <v>355763.31569999998</v>
      </c>
      <c r="F40" s="18">
        <f t="shared" si="0"/>
        <v>249034.32098999998</v>
      </c>
      <c r="G40" s="18">
        <f t="shared" si="1"/>
        <v>53364.497354999992</v>
      </c>
      <c r="H40" s="18">
        <f t="shared" si="2"/>
        <v>53364.497354999992</v>
      </c>
      <c r="I40" s="18">
        <v>13172.76</v>
      </c>
      <c r="J40" s="18">
        <v>11756.6883</v>
      </c>
      <c r="K40" s="18">
        <f t="shared" si="3"/>
        <v>1175.6688300000001</v>
      </c>
      <c r="L40" s="18">
        <v>146097</v>
      </c>
      <c r="M40" s="46">
        <v>131727.6</v>
      </c>
      <c r="N40" s="18">
        <v>182.33542638</v>
      </c>
      <c r="O40" s="18">
        <v>115.50139991490001</v>
      </c>
      <c r="P40" s="18">
        <v>0.10966982929999999</v>
      </c>
      <c r="Q40" s="18">
        <v>357.56977975199999</v>
      </c>
      <c r="R40" s="18">
        <v>84.237492105000001</v>
      </c>
      <c r="S40" s="18"/>
      <c r="T40" s="19"/>
      <c r="U40" s="18"/>
      <c r="V40" s="18"/>
      <c r="W40" s="18"/>
      <c r="X40" s="18"/>
      <c r="Y40" s="18"/>
      <c r="Z40" s="18"/>
    </row>
    <row r="41" spans="1:26">
      <c r="A41" s="18" t="s">
        <v>140</v>
      </c>
      <c r="B41" s="18" t="s">
        <v>142</v>
      </c>
      <c r="C41" s="18" t="s">
        <v>338</v>
      </c>
      <c r="D41" s="18">
        <v>89883</v>
      </c>
      <c r="E41" s="18">
        <v>85469.744699999996</v>
      </c>
      <c r="F41" s="18">
        <f t="shared" si="0"/>
        <v>59828.821289999993</v>
      </c>
      <c r="G41" s="18">
        <f t="shared" si="1"/>
        <v>12820.461705</v>
      </c>
      <c r="H41" s="18">
        <f t="shared" si="2"/>
        <v>12820.461705</v>
      </c>
      <c r="I41" s="18">
        <v>1797.66</v>
      </c>
      <c r="J41" s="18">
        <v>2615.5953</v>
      </c>
      <c r="K41" s="18">
        <f t="shared" si="3"/>
        <v>261.55953</v>
      </c>
      <c r="L41" s="18">
        <v>0</v>
      </c>
      <c r="M41" s="46">
        <v>0</v>
      </c>
      <c r="N41" s="18">
        <v>43.541122860000002</v>
      </c>
      <c r="O41" s="18">
        <v>27.488874746099999</v>
      </c>
      <c r="P41" s="18">
        <v>2.6295037899999998E-2</v>
      </c>
      <c r="Q41" s="18">
        <v>85.748741531999997</v>
      </c>
      <c r="R41" s="18">
        <v>17.615719755000001</v>
      </c>
      <c r="S41" s="18"/>
      <c r="T41" s="19"/>
      <c r="U41" s="18"/>
      <c r="V41" s="18"/>
      <c r="W41" s="18"/>
      <c r="X41" s="18"/>
      <c r="Y41" s="18"/>
      <c r="Z41" s="18"/>
    </row>
    <row r="42" spans="1:26">
      <c r="A42" s="18" t="s">
        <v>140</v>
      </c>
      <c r="B42" s="18" t="s">
        <v>143</v>
      </c>
      <c r="C42" s="18" t="s">
        <v>339</v>
      </c>
      <c r="D42" s="18">
        <v>209034</v>
      </c>
      <c r="E42" s="18">
        <v>194309.64504</v>
      </c>
      <c r="F42" s="18">
        <f t="shared" si="0"/>
        <v>136016.75152799999</v>
      </c>
      <c r="G42" s="18">
        <f t="shared" si="1"/>
        <v>29146.446756000001</v>
      </c>
      <c r="H42" s="18">
        <f t="shared" si="2"/>
        <v>29146.446756000001</v>
      </c>
      <c r="I42" s="18">
        <v>4180.68</v>
      </c>
      <c r="J42" s="18">
        <v>5944.9269599999998</v>
      </c>
      <c r="K42" s="18">
        <f t="shared" si="3"/>
        <v>594.49269600000002</v>
      </c>
      <c r="L42" s="18">
        <v>4509</v>
      </c>
      <c r="M42" s="46">
        <v>0</v>
      </c>
      <c r="N42" s="18">
        <v>98.994294568800001</v>
      </c>
      <c r="O42" s="18">
        <v>62.5006304781</v>
      </c>
      <c r="P42" s="18">
        <v>5.9779629399999999E-2</v>
      </c>
      <c r="Q42" s="18">
        <v>194.95477167839999</v>
      </c>
      <c r="R42" s="18">
        <v>40.374816011999997</v>
      </c>
      <c r="S42" s="18"/>
      <c r="T42" s="19"/>
      <c r="U42" s="18"/>
      <c r="V42" s="18"/>
      <c r="W42" s="18"/>
      <c r="X42" s="18"/>
      <c r="Y42" s="18"/>
      <c r="Z42" s="18"/>
    </row>
    <row r="43" spans="1:26">
      <c r="A43" s="18" t="s">
        <v>140</v>
      </c>
      <c r="B43" s="18" t="s">
        <v>144</v>
      </c>
      <c r="C43" s="18" t="s">
        <v>340</v>
      </c>
      <c r="D43" s="18">
        <v>187164</v>
      </c>
      <c r="E43" s="18">
        <v>177974.2476</v>
      </c>
      <c r="F43" s="18">
        <f t="shared" si="0"/>
        <v>124581.97331999999</v>
      </c>
      <c r="G43" s="18">
        <f t="shared" si="1"/>
        <v>26696.137139999999</v>
      </c>
      <c r="H43" s="18">
        <f t="shared" si="2"/>
        <v>26696.137139999999</v>
      </c>
      <c r="I43" s="18">
        <v>3743.28</v>
      </c>
      <c r="J43" s="18">
        <v>5446.4723999999997</v>
      </c>
      <c r="K43" s="18">
        <f t="shared" si="3"/>
        <v>544.64724000000001</v>
      </c>
      <c r="L43" s="18">
        <v>0</v>
      </c>
      <c r="M43" s="46">
        <v>0</v>
      </c>
      <c r="N43" s="18">
        <v>90.665984879999996</v>
      </c>
      <c r="O43" s="18">
        <v>57.240276281200003</v>
      </c>
      <c r="P43" s="18">
        <v>5.4754341499999998E-2</v>
      </c>
      <c r="Q43" s="18">
        <v>178.555204656</v>
      </c>
      <c r="R43" s="18">
        <v>36.681336539999997</v>
      </c>
      <c r="S43" s="18"/>
      <c r="T43" s="19"/>
      <c r="U43" s="18"/>
      <c r="V43" s="18"/>
      <c r="W43" s="18"/>
      <c r="X43" s="18"/>
      <c r="Y43" s="18"/>
      <c r="Z43" s="18"/>
    </row>
    <row r="44" spans="1:26">
      <c r="A44" s="18" t="s">
        <v>140</v>
      </c>
      <c r="B44" s="18" t="s">
        <v>145</v>
      </c>
      <c r="C44" s="18" t="s">
        <v>341</v>
      </c>
      <c r="D44" s="18">
        <v>184950</v>
      </c>
      <c r="E44" s="18">
        <v>175868.95499999999</v>
      </c>
      <c r="F44" s="18">
        <f t="shared" si="0"/>
        <v>123108.26849999998</v>
      </c>
      <c r="G44" s="18">
        <f t="shared" si="1"/>
        <v>26380.343249999998</v>
      </c>
      <c r="H44" s="18">
        <f t="shared" si="2"/>
        <v>26380.343249999998</v>
      </c>
      <c r="I44" s="18">
        <v>3699</v>
      </c>
      <c r="J44" s="18">
        <v>5382.0450000000001</v>
      </c>
      <c r="K44" s="18">
        <f t="shared" si="3"/>
        <v>538.20450000000005</v>
      </c>
      <c r="L44" s="18">
        <v>0</v>
      </c>
      <c r="M44" s="46">
        <v>0</v>
      </c>
      <c r="N44" s="18">
        <v>89.593479000000002</v>
      </c>
      <c r="O44" s="18">
        <v>56.563169723999998</v>
      </c>
      <c r="P44" s="18">
        <v>5.4106641599999998E-2</v>
      </c>
      <c r="Q44" s="18">
        <v>176.44303980000001</v>
      </c>
      <c r="R44" s="18">
        <v>36.247425749999998</v>
      </c>
      <c r="S44" s="18"/>
      <c r="T44" s="19"/>
      <c r="U44" s="18"/>
      <c r="V44" s="18"/>
      <c r="W44" s="18"/>
      <c r="X44" s="18"/>
      <c r="Y44" s="18"/>
      <c r="Z44" s="18"/>
    </row>
    <row r="45" spans="1:26">
      <c r="A45" s="18" t="s">
        <v>140</v>
      </c>
      <c r="B45" s="18" t="s">
        <v>146</v>
      </c>
      <c r="C45" s="18" t="s">
        <v>342</v>
      </c>
      <c r="D45" s="18">
        <v>319032</v>
      </c>
      <c r="E45" s="18">
        <v>303367.52879999997</v>
      </c>
      <c r="F45" s="18">
        <f t="shared" si="0"/>
        <v>212357.27015999996</v>
      </c>
      <c r="G45" s="18">
        <f t="shared" si="1"/>
        <v>45505.129319999993</v>
      </c>
      <c r="H45" s="18">
        <f t="shared" si="2"/>
        <v>45505.129319999993</v>
      </c>
      <c r="I45" s="18">
        <v>6380.64</v>
      </c>
      <c r="J45" s="18">
        <v>9283.8312000000005</v>
      </c>
      <c r="K45" s="18">
        <f t="shared" si="3"/>
        <v>928.38312000000008</v>
      </c>
      <c r="L45" s="18">
        <v>0</v>
      </c>
      <c r="M45" s="46">
        <v>0</v>
      </c>
      <c r="N45" s="18">
        <v>154.54548144</v>
      </c>
      <c r="O45" s="18">
        <v>97.569403424599997</v>
      </c>
      <c r="P45" s="18">
        <v>9.3331982100000002E-2</v>
      </c>
      <c r="Q45" s="18">
        <v>304.357804128</v>
      </c>
      <c r="R45" s="18">
        <v>62.525486520000001</v>
      </c>
      <c r="S45" s="18"/>
      <c r="T45" s="19"/>
      <c r="U45" s="18"/>
      <c r="V45" s="18"/>
      <c r="W45" s="18"/>
      <c r="X45" s="18"/>
      <c r="Y45" s="18"/>
      <c r="Z45" s="18"/>
    </row>
    <row r="46" spans="1:26">
      <c r="A46" s="18" t="s">
        <v>140</v>
      </c>
      <c r="B46" s="18" t="s">
        <v>147</v>
      </c>
      <c r="C46" s="18" t="s">
        <v>343</v>
      </c>
      <c r="D46" s="18">
        <v>177984</v>
      </c>
      <c r="E46" s="18">
        <v>169244.98560000001</v>
      </c>
      <c r="F46" s="18">
        <f t="shared" si="0"/>
        <v>118471.48992000001</v>
      </c>
      <c r="G46" s="18">
        <f t="shared" si="1"/>
        <v>25386.74784</v>
      </c>
      <c r="H46" s="18">
        <f t="shared" si="2"/>
        <v>25386.74784</v>
      </c>
      <c r="I46" s="18">
        <v>3559.68</v>
      </c>
      <c r="J46" s="18">
        <v>5179.3343999999997</v>
      </c>
      <c r="K46" s="18">
        <f t="shared" si="3"/>
        <v>517.93344000000002</v>
      </c>
      <c r="L46" s="18">
        <v>0</v>
      </c>
      <c r="M46" s="46">
        <v>0</v>
      </c>
      <c r="N46" s="18">
        <v>86.219009279999995</v>
      </c>
      <c r="O46" s="18">
        <v>54.432761287600002</v>
      </c>
      <c r="P46" s="18">
        <v>5.2068756399999999E-2</v>
      </c>
      <c r="Q46" s="18">
        <v>169.797447936</v>
      </c>
      <c r="R46" s="18">
        <v>34.882194239999997</v>
      </c>
      <c r="S46" s="18"/>
      <c r="T46" s="19"/>
      <c r="U46" s="18"/>
      <c r="V46" s="18"/>
      <c r="W46" s="18"/>
      <c r="X46" s="18"/>
      <c r="Y46" s="18"/>
      <c r="Z46" s="18"/>
    </row>
    <row r="47" spans="1:26">
      <c r="A47" s="18" t="s">
        <v>140</v>
      </c>
      <c r="B47" s="18" t="s">
        <v>148</v>
      </c>
      <c r="C47" s="18" t="s">
        <v>344</v>
      </c>
      <c r="D47" s="18">
        <v>120339</v>
      </c>
      <c r="E47" s="18">
        <v>114313.62626999999</v>
      </c>
      <c r="F47" s="18">
        <f t="shared" si="0"/>
        <v>80019.538388999994</v>
      </c>
      <c r="G47" s="18">
        <f t="shared" si="1"/>
        <v>17147.0439405</v>
      </c>
      <c r="H47" s="18">
        <f t="shared" si="2"/>
        <v>17147.0439405</v>
      </c>
      <c r="I47" s="18">
        <v>2406.7800000000002</v>
      </c>
      <c r="J47" s="18">
        <v>3498.2547300000001</v>
      </c>
      <c r="K47" s="18">
        <f t="shared" si="3"/>
        <v>349.82547300000004</v>
      </c>
      <c r="L47" s="18">
        <v>81</v>
      </c>
      <c r="M47" s="46">
        <v>0</v>
      </c>
      <c r="N47" s="18">
        <v>58.235260478400001</v>
      </c>
      <c r="O47" s="18">
        <v>36.765784545999999</v>
      </c>
      <c r="P47" s="18">
        <v>3.5168940400000001E-2</v>
      </c>
      <c r="Q47" s="18">
        <v>114.6870465192</v>
      </c>
      <c r="R47" s="18">
        <v>23.5665026235</v>
      </c>
      <c r="S47" s="18"/>
      <c r="T47" s="19"/>
      <c r="U47" s="18"/>
      <c r="V47" s="18"/>
      <c r="W47" s="18"/>
      <c r="X47" s="18"/>
      <c r="Y47" s="18"/>
      <c r="Z47" s="18"/>
    </row>
    <row r="48" spans="1:26">
      <c r="A48" s="18" t="s">
        <v>140</v>
      </c>
      <c r="B48" s="18" t="s">
        <v>149</v>
      </c>
      <c r="C48" s="18" t="s">
        <v>344</v>
      </c>
      <c r="D48" s="18">
        <v>141345</v>
      </c>
      <c r="E48" s="18">
        <v>134404.96049999999</v>
      </c>
      <c r="F48" s="18">
        <f t="shared" si="0"/>
        <v>94083.472349999982</v>
      </c>
      <c r="G48" s="18">
        <f t="shared" si="1"/>
        <v>20160.744074999999</v>
      </c>
      <c r="H48" s="18">
        <f t="shared" si="2"/>
        <v>20160.744074999999</v>
      </c>
      <c r="I48" s="18">
        <v>2826.9</v>
      </c>
      <c r="J48" s="18">
        <v>4113.1395000000002</v>
      </c>
      <c r="K48" s="18">
        <f t="shared" si="3"/>
        <v>411.31395000000003</v>
      </c>
      <c r="L48" s="18">
        <v>0</v>
      </c>
      <c r="M48" s="46">
        <v>0</v>
      </c>
      <c r="N48" s="18">
        <v>68.470344900000001</v>
      </c>
      <c r="O48" s="18">
        <v>43.227473504400002</v>
      </c>
      <c r="P48" s="18">
        <v>4.1350112199999997E-2</v>
      </c>
      <c r="Q48" s="18">
        <v>134.84369538000001</v>
      </c>
      <c r="R48" s="18">
        <v>27.701499824999999</v>
      </c>
      <c r="S48" s="18"/>
      <c r="T48" s="19"/>
      <c r="U48" s="18"/>
      <c r="V48" s="18"/>
      <c r="W48" s="18"/>
      <c r="X48" s="18"/>
      <c r="Y48" s="18"/>
      <c r="Z48" s="18"/>
    </row>
    <row r="49" spans="1:26">
      <c r="A49" s="18" t="s">
        <v>150</v>
      </c>
      <c r="B49" s="18" t="s">
        <v>151</v>
      </c>
      <c r="C49" s="18" t="s">
        <v>345</v>
      </c>
      <c r="D49" s="18">
        <v>233766</v>
      </c>
      <c r="E49" s="18">
        <v>199507.59270000001</v>
      </c>
      <c r="F49" s="18">
        <f t="shared" si="0"/>
        <v>139655.31489000001</v>
      </c>
      <c r="G49" s="18">
        <f t="shared" si="1"/>
        <v>29926.138905</v>
      </c>
      <c r="H49" s="18">
        <f t="shared" si="2"/>
        <v>29926.138905</v>
      </c>
      <c r="I49" s="18">
        <v>4675.32</v>
      </c>
      <c r="J49" s="18">
        <v>6206.4872999999998</v>
      </c>
      <c r="K49" s="18">
        <f t="shared" si="3"/>
        <v>620.64873</v>
      </c>
      <c r="L49" s="18">
        <v>0</v>
      </c>
      <c r="M49" s="46">
        <v>23376.600000000002</v>
      </c>
      <c r="N49" s="18">
        <v>101.73402813600001</v>
      </c>
      <c r="O49" s="18">
        <v>64.262077036500003</v>
      </c>
      <c r="P49" s="18">
        <v>6.1404460600000002E-2</v>
      </c>
      <c r="Q49" s="18">
        <v>200.209358232</v>
      </c>
      <c r="R49" s="18">
        <v>41.169114675000003</v>
      </c>
      <c r="S49" s="18"/>
      <c r="T49" s="19"/>
      <c r="U49" s="18"/>
      <c r="V49" s="18"/>
      <c r="W49" s="18"/>
      <c r="X49" s="18"/>
      <c r="Y49" s="18"/>
      <c r="Z49" s="18"/>
    </row>
    <row r="50" spans="1:26">
      <c r="A50" s="18" t="s">
        <v>150</v>
      </c>
      <c r="B50" s="18" t="s">
        <v>152</v>
      </c>
      <c r="C50" s="18" t="s">
        <v>346</v>
      </c>
      <c r="D50" s="18">
        <v>202338</v>
      </c>
      <c r="E50" s="18">
        <v>156119.95404000001</v>
      </c>
      <c r="F50" s="18">
        <f t="shared" si="0"/>
        <v>109283.96782800001</v>
      </c>
      <c r="G50" s="18">
        <f t="shared" si="1"/>
        <v>23417.993106000002</v>
      </c>
      <c r="H50" s="18">
        <f t="shared" si="2"/>
        <v>23417.993106000002</v>
      </c>
      <c r="I50" s="18">
        <v>4046.76</v>
      </c>
      <c r="J50" s="18">
        <v>4941.0939600000002</v>
      </c>
      <c r="K50" s="18">
        <f t="shared" si="3"/>
        <v>494.10939600000006</v>
      </c>
      <c r="L50" s="18">
        <v>16983</v>
      </c>
      <c r="M50" s="46">
        <v>20233.800000000003</v>
      </c>
      <c r="N50" s="18">
        <v>79.720420816800001</v>
      </c>
      <c r="O50" s="18">
        <v>50.395943541299999</v>
      </c>
      <c r="P50" s="18">
        <v>4.8071754799999998E-2</v>
      </c>
      <c r="Q50" s="18">
        <v>156.7169267184</v>
      </c>
      <c r="R50" s="18">
        <v>33.462314622000001</v>
      </c>
      <c r="S50" s="18"/>
      <c r="T50" s="19"/>
      <c r="U50" s="18"/>
      <c r="V50" s="18"/>
      <c r="W50" s="18"/>
      <c r="X50" s="18"/>
      <c r="Y50" s="18"/>
      <c r="Z50" s="18"/>
    </row>
    <row r="51" spans="1:26">
      <c r="A51" s="18" t="s">
        <v>150</v>
      </c>
      <c r="B51" s="18" t="s">
        <v>153</v>
      </c>
      <c r="C51" s="18" t="s">
        <v>347</v>
      </c>
      <c r="D51" s="18">
        <v>462807</v>
      </c>
      <c r="E51" s="18">
        <v>274171.49486999999</v>
      </c>
      <c r="F51" s="18">
        <f t="shared" si="0"/>
        <v>191920.04640899997</v>
      </c>
      <c r="G51" s="18">
        <f t="shared" si="1"/>
        <v>41125.724230499996</v>
      </c>
      <c r="H51" s="18">
        <f t="shared" si="2"/>
        <v>41125.724230499996</v>
      </c>
      <c r="I51" s="18">
        <v>9256.14</v>
      </c>
      <c r="J51" s="18">
        <v>9066.3891299999996</v>
      </c>
      <c r="K51" s="18">
        <f t="shared" si="3"/>
        <v>906.638913</v>
      </c>
      <c r="L51" s="18">
        <v>77544</v>
      </c>
      <c r="M51" s="46">
        <v>92561.400000000009</v>
      </c>
      <c r="N51" s="18">
        <v>140.4619418664</v>
      </c>
      <c r="O51" s="18">
        <v>88.955710244100004</v>
      </c>
      <c r="P51" s="18">
        <v>8.4519199899999994E-2</v>
      </c>
      <c r="Q51" s="18">
        <v>275.4630136152</v>
      </c>
      <c r="R51" s="18">
        <v>62.366323423499999</v>
      </c>
      <c r="S51" s="18"/>
      <c r="T51" s="19"/>
      <c r="U51" s="18"/>
      <c r="V51" s="18"/>
      <c r="W51" s="18"/>
      <c r="X51" s="18"/>
      <c r="Y51" s="18"/>
      <c r="Z51" s="18"/>
    </row>
    <row r="52" spans="1:26">
      <c r="A52" s="18" t="s">
        <v>150</v>
      </c>
      <c r="B52" s="18" t="s">
        <v>154</v>
      </c>
      <c r="C52" s="18" t="s">
        <v>348</v>
      </c>
      <c r="D52" s="18">
        <v>1647054</v>
      </c>
      <c r="E52" s="18">
        <v>901860.88824</v>
      </c>
      <c r="F52" s="18">
        <f t="shared" si="0"/>
        <v>631302.62176799995</v>
      </c>
      <c r="G52" s="18">
        <f t="shared" si="1"/>
        <v>135279.13323599999</v>
      </c>
      <c r="H52" s="18">
        <f t="shared" si="2"/>
        <v>135279.13323599999</v>
      </c>
      <c r="I52" s="18">
        <v>32941.08</v>
      </c>
      <c r="J52" s="18">
        <v>27077.567760000002</v>
      </c>
      <c r="K52" s="18">
        <f t="shared" si="3"/>
        <v>2707.7567760000002</v>
      </c>
      <c r="L52" s="18">
        <v>241137</v>
      </c>
      <c r="M52" s="46">
        <v>444704.58</v>
      </c>
      <c r="N52" s="18">
        <v>459.3832711128</v>
      </c>
      <c r="O52" s="18">
        <v>290.01336147900003</v>
      </c>
      <c r="P52" s="18">
        <v>0.27733174630000001</v>
      </c>
      <c r="Q52" s="18">
        <v>906.2357305104</v>
      </c>
      <c r="R52" s="18">
        <v>203.92629757200001</v>
      </c>
      <c r="S52" s="18"/>
      <c r="T52" s="19"/>
      <c r="U52" s="18"/>
      <c r="V52" s="18"/>
      <c r="W52" s="18"/>
      <c r="X52" s="18"/>
      <c r="Y52" s="18"/>
      <c r="Z52" s="18"/>
    </row>
    <row r="53" spans="1:26">
      <c r="A53" s="18" t="s">
        <v>150</v>
      </c>
      <c r="B53" s="18" t="s">
        <v>155</v>
      </c>
      <c r="C53" s="18" t="s">
        <v>349</v>
      </c>
      <c r="D53" s="18">
        <v>89586</v>
      </c>
      <c r="E53" s="18">
        <v>77447.992859999998</v>
      </c>
      <c r="F53" s="18">
        <f t="shared" si="0"/>
        <v>54213.595001999995</v>
      </c>
      <c r="G53" s="18">
        <f t="shared" si="1"/>
        <v>11617.198929</v>
      </c>
      <c r="H53" s="18">
        <f t="shared" si="2"/>
        <v>11617.198929</v>
      </c>
      <c r="I53" s="18">
        <v>1791.72</v>
      </c>
      <c r="J53" s="18">
        <v>2373.1331399999999</v>
      </c>
      <c r="K53" s="18">
        <f t="shared" si="3"/>
        <v>237.31331399999999</v>
      </c>
      <c r="L53" s="18">
        <v>7992</v>
      </c>
      <c r="M53" s="46">
        <v>0</v>
      </c>
      <c r="N53" s="18">
        <v>39.471489259199998</v>
      </c>
      <c r="O53" s="18">
        <v>24.925762333000002</v>
      </c>
      <c r="P53" s="18">
        <v>2.38279006E-2</v>
      </c>
      <c r="Q53" s="18">
        <v>77.719911825599993</v>
      </c>
      <c r="R53" s="18">
        <v>16.542004382999998</v>
      </c>
      <c r="S53" s="18"/>
      <c r="T53" s="19"/>
      <c r="U53" s="18"/>
      <c r="V53" s="18"/>
      <c r="W53" s="18"/>
      <c r="X53" s="18"/>
      <c r="Y53" s="18"/>
      <c r="Z53" s="18"/>
    </row>
    <row r="54" spans="1:26">
      <c r="A54" s="18" t="s">
        <v>150</v>
      </c>
      <c r="B54" s="18" t="s">
        <v>156</v>
      </c>
      <c r="C54" s="18" t="s">
        <v>350</v>
      </c>
      <c r="D54" s="18">
        <v>151092</v>
      </c>
      <c r="E54" s="18">
        <v>114733.22112</v>
      </c>
      <c r="F54" s="18">
        <f t="shared" si="0"/>
        <v>80313.25478399999</v>
      </c>
      <c r="G54" s="18">
        <f t="shared" si="1"/>
        <v>17209.983167999999</v>
      </c>
      <c r="H54" s="18">
        <f t="shared" si="2"/>
        <v>17209.983167999999</v>
      </c>
      <c r="I54" s="18">
        <v>3021.84</v>
      </c>
      <c r="J54" s="18">
        <v>3571.8148799999999</v>
      </c>
      <c r="K54" s="18">
        <f t="shared" si="3"/>
        <v>357.181488</v>
      </c>
      <c r="L54" s="18">
        <v>29700</v>
      </c>
      <c r="M54" s="46">
        <v>0</v>
      </c>
      <c r="N54" s="18">
        <v>58.559235206399997</v>
      </c>
      <c r="O54" s="18">
        <v>37.009739915099999</v>
      </c>
      <c r="P54" s="18">
        <v>3.5313299300000003E-2</v>
      </c>
      <c r="Q54" s="18">
        <v>115.18109219519999</v>
      </c>
      <c r="R54" s="18">
        <v>25.808688935999999</v>
      </c>
      <c r="S54" s="18"/>
      <c r="T54" s="19"/>
      <c r="U54" s="18"/>
      <c r="V54" s="18"/>
      <c r="W54" s="18"/>
      <c r="X54" s="18"/>
      <c r="Y54" s="18"/>
      <c r="Z54" s="18"/>
    </row>
    <row r="55" spans="1:26">
      <c r="A55" s="18" t="s">
        <v>150</v>
      </c>
      <c r="B55" s="18" t="s">
        <v>157</v>
      </c>
      <c r="C55" s="18" t="s">
        <v>351</v>
      </c>
      <c r="D55" s="18">
        <v>312714</v>
      </c>
      <c r="E55" s="18">
        <v>193113.40356000001</v>
      </c>
      <c r="F55" s="18">
        <f t="shared" si="0"/>
        <v>135179.382492</v>
      </c>
      <c r="G55" s="18">
        <f t="shared" si="1"/>
        <v>28967.010534000001</v>
      </c>
      <c r="H55" s="18">
        <f t="shared" si="2"/>
        <v>28967.010534000001</v>
      </c>
      <c r="I55" s="18">
        <v>6254.28</v>
      </c>
      <c r="J55" s="18">
        <v>6398.1284400000004</v>
      </c>
      <c r="K55" s="18">
        <f t="shared" si="3"/>
        <v>639.81284400000004</v>
      </c>
      <c r="L55" s="18">
        <v>107082</v>
      </c>
      <c r="M55" s="46">
        <v>0</v>
      </c>
      <c r="N55" s="18">
        <v>99.034937539200001</v>
      </c>
      <c r="O55" s="18">
        <v>62.756145823899999</v>
      </c>
      <c r="P55" s="18">
        <v>5.9534363600000001E-2</v>
      </c>
      <c r="Q55" s="18">
        <v>194.01882665759999</v>
      </c>
      <c r="R55" s="18">
        <v>47.635530138</v>
      </c>
      <c r="S55" s="18"/>
      <c r="T55" s="19"/>
      <c r="U55" s="18"/>
      <c r="V55" s="18"/>
      <c r="W55" s="18"/>
      <c r="X55" s="18"/>
      <c r="Y55" s="18"/>
      <c r="Z55" s="18"/>
    </row>
    <row r="56" spans="1:26">
      <c r="A56" s="18" t="s">
        <v>150</v>
      </c>
      <c r="B56" s="18" t="s">
        <v>158</v>
      </c>
      <c r="C56" s="18" t="s">
        <v>352</v>
      </c>
      <c r="D56" s="18">
        <v>219402</v>
      </c>
      <c r="E56" s="18">
        <v>191603.7666</v>
      </c>
      <c r="F56" s="18">
        <f t="shared" si="0"/>
        <v>134122.63662</v>
      </c>
      <c r="G56" s="18">
        <f t="shared" si="1"/>
        <v>28740.564989999999</v>
      </c>
      <c r="H56" s="18">
        <f t="shared" si="2"/>
        <v>28740.564989999999</v>
      </c>
      <c r="I56" s="18">
        <v>4388.04</v>
      </c>
      <c r="J56" s="18">
        <v>5858.0334000000003</v>
      </c>
      <c r="K56" s="18">
        <f t="shared" si="3"/>
        <v>585.80334000000005</v>
      </c>
      <c r="L56" s="18">
        <v>17604</v>
      </c>
      <c r="M56" s="46">
        <v>0</v>
      </c>
      <c r="N56" s="18">
        <v>97.634855736000006</v>
      </c>
      <c r="O56" s="18">
        <v>61.649469960399998</v>
      </c>
      <c r="P56" s="18">
        <v>5.8946174699999999E-2</v>
      </c>
      <c r="Q56" s="18">
        <v>192.27076941600001</v>
      </c>
      <c r="R56" s="18">
        <v>40.765281209999998</v>
      </c>
      <c r="S56" s="18"/>
      <c r="T56" s="19"/>
      <c r="U56" s="18"/>
      <c r="V56" s="18"/>
      <c r="W56" s="18"/>
      <c r="X56" s="18"/>
      <c r="Y56" s="18"/>
      <c r="Z56" s="18"/>
    </row>
    <row r="57" spans="1:26">
      <c r="A57" s="18" t="s">
        <v>150</v>
      </c>
      <c r="B57" s="18" t="s">
        <v>159</v>
      </c>
      <c r="C57" s="18" t="s">
        <v>353</v>
      </c>
      <c r="D57" s="18">
        <v>428031</v>
      </c>
      <c r="E57" s="18">
        <v>345737.75994000002</v>
      </c>
      <c r="F57" s="18">
        <f t="shared" si="0"/>
        <v>242016.431958</v>
      </c>
      <c r="G57" s="18">
        <f t="shared" si="1"/>
        <v>51860.663991000001</v>
      </c>
      <c r="H57" s="18">
        <f t="shared" si="2"/>
        <v>51860.663991000001</v>
      </c>
      <c r="I57" s="18">
        <v>8560.6200000000008</v>
      </c>
      <c r="J57" s="18">
        <v>10812.06306</v>
      </c>
      <c r="K57" s="18">
        <f t="shared" si="3"/>
        <v>1081.206306</v>
      </c>
      <c r="L57" s="18">
        <v>63045</v>
      </c>
      <c r="M57" s="46">
        <v>0</v>
      </c>
      <c r="N57" s="18">
        <v>176.46313942079999</v>
      </c>
      <c r="O57" s="18">
        <v>111.5247894988</v>
      </c>
      <c r="P57" s="18">
        <v>0.1064254063</v>
      </c>
      <c r="Q57" s="18">
        <v>347.02584060240002</v>
      </c>
      <c r="R57" s="18">
        <v>75.861921086999999</v>
      </c>
      <c r="S57" s="18"/>
      <c r="T57" s="19"/>
      <c r="U57" s="18"/>
      <c r="V57" s="18"/>
      <c r="W57" s="18"/>
      <c r="X57" s="18"/>
      <c r="Y57" s="18"/>
      <c r="Z57" s="18"/>
    </row>
    <row r="58" spans="1:26">
      <c r="A58" s="18" t="s">
        <v>160</v>
      </c>
      <c r="B58" s="18" t="s">
        <v>161</v>
      </c>
      <c r="C58" s="48" t="s">
        <v>354</v>
      </c>
      <c r="D58" s="18">
        <v>357291</v>
      </c>
      <c r="E58" s="18">
        <v>287047.04399999999</v>
      </c>
      <c r="F58" s="18">
        <v>200932.93079999997</v>
      </c>
      <c r="G58" s="18">
        <v>43057.056599999996</v>
      </c>
      <c r="H58" s="18">
        <v>43057.056599999996</v>
      </c>
      <c r="I58" s="18">
        <v>7145.8200000000006</v>
      </c>
      <c r="J58" s="18">
        <v>9837.9360000000015</v>
      </c>
      <c r="K58" s="18">
        <v>983.7936000000002</v>
      </c>
      <c r="L58" s="18">
        <v>0</v>
      </c>
      <c r="M58" s="46">
        <v>53260.200000000004</v>
      </c>
      <c r="N58" s="18">
        <v>147.24557881200002</v>
      </c>
      <c r="O58" s="18">
        <v>93.313613455199999</v>
      </c>
      <c r="P58" s="18">
        <v>8.8574454599999991E-2</v>
      </c>
      <c r="Q58" s="18">
        <v>288.13370598</v>
      </c>
      <c r="R58" s="18">
        <v>59.399598240000003</v>
      </c>
      <c r="S58" s="18"/>
      <c r="T58" s="19"/>
      <c r="U58" s="18"/>
      <c r="V58" s="18"/>
      <c r="W58" s="18"/>
      <c r="X58" s="18"/>
      <c r="Y58" s="18"/>
      <c r="Z58" s="18"/>
    </row>
    <row r="59" spans="1:26">
      <c r="A59" s="18" t="s">
        <v>160</v>
      </c>
      <c r="B59" s="18" t="s">
        <v>162</v>
      </c>
      <c r="C59" s="18" t="s">
        <v>355</v>
      </c>
      <c r="D59" s="18">
        <v>108702</v>
      </c>
      <c r="E59" s="18">
        <v>103364.73179999999</v>
      </c>
      <c r="F59" s="18">
        <f t="shared" si="0"/>
        <v>72355.312259999992</v>
      </c>
      <c r="G59" s="18">
        <f t="shared" si="1"/>
        <v>15504.709769999998</v>
      </c>
      <c r="H59" s="18">
        <f t="shared" si="2"/>
        <v>15504.709769999998</v>
      </c>
      <c r="I59" s="18">
        <v>2174.04</v>
      </c>
      <c r="J59" s="18">
        <v>3163.2282</v>
      </c>
      <c r="K59" s="18">
        <f t="shared" si="3"/>
        <v>316.32282000000004</v>
      </c>
      <c r="L59" s="18">
        <v>0</v>
      </c>
      <c r="M59" s="46">
        <v>0</v>
      </c>
      <c r="N59" s="18">
        <v>52.657422840000002</v>
      </c>
      <c r="O59" s="18">
        <v>33.244280482999997</v>
      </c>
      <c r="P59" s="18">
        <v>3.1800487400000001E-2</v>
      </c>
      <c r="Q59" s="18">
        <v>103.702142808</v>
      </c>
      <c r="R59" s="18">
        <v>21.303961470000001</v>
      </c>
      <c r="S59" s="18"/>
      <c r="T59" s="19"/>
      <c r="U59" s="18"/>
      <c r="V59" s="18"/>
      <c r="W59" s="18"/>
      <c r="X59" s="18"/>
      <c r="Y59" s="18"/>
      <c r="Z59" s="18"/>
    </row>
    <row r="60" spans="1:26">
      <c r="A60" s="18" t="s">
        <v>160</v>
      </c>
      <c r="B60" s="18" t="s">
        <v>163</v>
      </c>
      <c r="C60" s="18" t="s">
        <v>356</v>
      </c>
      <c r="D60" s="18">
        <v>161946</v>
      </c>
      <c r="E60" s="18">
        <v>153994.45139999999</v>
      </c>
      <c r="F60" s="18">
        <f t="shared" si="0"/>
        <v>107796.11597999999</v>
      </c>
      <c r="G60" s="18">
        <f t="shared" si="1"/>
        <v>23099.167709999998</v>
      </c>
      <c r="H60" s="18">
        <f t="shared" si="2"/>
        <v>23099.167709999998</v>
      </c>
      <c r="I60" s="18">
        <v>3238.92</v>
      </c>
      <c r="J60" s="18">
        <v>4712.6286</v>
      </c>
      <c r="K60" s="18">
        <f t="shared" si="3"/>
        <v>471.26286000000005</v>
      </c>
      <c r="L60" s="18">
        <v>0</v>
      </c>
      <c r="M60" s="46">
        <v>0</v>
      </c>
      <c r="N60" s="18">
        <v>78.449881320000003</v>
      </c>
      <c r="O60" s="18">
        <v>49.5278674459</v>
      </c>
      <c r="P60" s="18">
        <v>4.7376881199999998E-2</v>
      </c>
      <c r="Q60" s="18">
        <v>154.497131784</v>
      </c>
      <c r="R60" s="18">
        <v>31.73898681</v>
      </c>
      <c r="S60" s="18"/>
      <c r="T60" s="19"/>
      <c r="U60" s="18"/>
      <c r="V60" s="18"/>
      <c r="W60" s="18"/>
      <c r="X60" s="18"/>
      <c r="Y60" s="18"/>
      <c r="Z60" s="18"/>
    </row>
    <row r="61" spans="1:26">
      <c r="A61" s="18" t="s">
        <v>160</v>
      </c>
      <c r="B61" s="18" t="s">
        <v>164</v>
      </c>
      <c r="C61" s="18" t="s">
        <v>357</v>
      </c>
      <c r="D61" s="18">
        <v>151254</v>
      </c>
      <c r="E61" s="18">
        <v>105286.39685999999</v>
      </c>
      <c r="F61" s="18">
        <f t="shared" si="0"/>
        <v>73700.477801999994</v>
      </c>
      <c r="G61" s="18">
        <f t="shared" si="1"/>
        <v>15792.959528999998</v>
      </c>
      <c r="H61" s="18">
        <f t="shared" si="2"/>
        <v>15792.959528999998</v>
      </c>
      <c r="I61" s="18">
        <v>3025.08</v>
      </c>
      <c r="J61" s="18">
        <v>3162.7211400000001</v>
      </c>
      <c r="K61" s="18">
        <f t="shared" si="3"/>
        <v>316.27211400000004</v>
      </c>
      <c r="L61" s="18">
        <v>39825</v>
      </c>
      <c r="M61" s="46">
        <v>0</v>
      </c>
      <c r="N61" s="18">
        <v>53.6492504952</v>
      </c>
      <c r="O61" s="18">
        <v>33.876382580200001</v>
      </c>
      <c r="P61" s="18">
        <v>3.2376984599999999E-2</v>
      </c>
      <c r="Q61" s="18">
        <v>105.7222684656</v>
      </c>
      <c r="R61" s="18">
        <v>24.577068303000001</v>
      </c>
      <c r="S61" s="18"/>
      <c r="T61" s="19"/>
      <c r="U61" s="18"/>
      <c r="V61" s="18"/>
      <c r="W61" s="18"/>
      <c r="X61" s="18"/>
      <c r="Y61" s="18"/>
      <c r="Z61" s="18"/>
    </row>
    <row r="62" spans="1:26">
      <c r="A62" s="18" t="s">
        <v>160</v>
      </c>
      <c r="B62" s="18" t="s">
        <v>165</v>
      </c>
      <c r="C62" s="18" t="s">
        <v>358</v>
      </c>
      <c r="D62" s="18">
        <v>371817</v>
      </c>
      <c r="E62" s="18">
        <v>331898.72687999997</v>
      </c>
      <c r="F62" s="18">
        <f t="shared" si="0"/>
        <v>232329.10881599996</v>
      </c>
      <c r="G62" s="18">
        <f t="shared" si="1"/>
        <v>49784.809031999997</v>
      </c>
      <c r="H62" s="18">
        <f t="shared" si="2"/>
        <v>49784.809031999997</v>
      </c>
      <c r="I62" s="18">
        <v>7436.34</v>
      </c>
      <c r="J62" s="18">
        <v>10172.913119999999</v>
      </c>
      <c r="K62" s="18">
        <f t="shared" si="3"/>
        <v>1017.2913119999999</v>
      </c>
      <c r="L62" s="18">
        <v>22221</v>
      </c>
      <c r="M62" s="46">
        <v>0</v>
      </c>
      <c r="N62" s="18">
        <v>169.13449568159999</v>
      </c>
      <c r="O62" s="18">
        <v>106.7995957472</v>
      </c>
      <c r="P62" s="18">
        <v>0.1021137511</v>
      </c>
      <c r="Q62" s="18">
        <v>333.03585678479999</v>
      </c>
      <c r="R62" s="18">
        <v>70.018789823999995</v>
      </c>
      <c r="S62" s="18"/>
      <c r="T62" s="19"/>
      <c r="U62" s="18"/>
      <c r="V62" s="18"/>
      <c r="W62" s="18"/>
      <c r="X62" s="18"/>
      <c r="Y62" s="18"/>
      <c r="Z62" s="18"/>
    </row>
    <row r="63" spans="1:26">
      <c r="A63" s="18" t="s">
        <v>160</v>
      </c>
      <c r="B63" s="18" t="s">
        <v>166</v>
      </c>
      <c r="C63" s="48" t="s">
        <v>359</v>
      </c>
      <c r="D63" s="18">
        <v>269946</v>
      </c>
      <c r="E63" s="18">
        <v>248529.5379</v>
      </c>
      <c r="F63" s="18">
        <v>173970.67653</v>
      </c>
      <c r="G63" s="18">
        <v>37279.430684999999</v>
      </c>
      <c r="H63" s="18">
        <v>37279.430684999999</v>
      </c>
      <c r="I63" s="18">
        <v>5398.92</v>
      </c>
      <c r="J63" s="18">
        <v>7602.9921000000004</v>
      </c>
      <c r="K63" s="18">
        <v>760.29921000000013</v>
      </c>
      <c r="L63" s="18">
        <v>0</v>
      </c>
      <c r="M63" s="46">
        <v>8414.5500000000011</v>
      </c>
      <c r="N63" s="18">
        <v>126.6070878</v>
      </c>
      <c r="O63" s="18">
        <v>79.930298463100002</v>
      </c>
      <c r="P63" s="18">
        <v>7.6460257199999992E-2</v>
      </c>
      <c r="Q63" s="18">
        <v>249.35735282399997</v>
      </c>
      <c r="R63" s="18">
        <v>51.235078634999994</v>
      </c>
      <c r="S63" s="18"/>
      <c r="T63" s="19"/>
      <c r="U63" s="18"/>
      <c r="V63" s="18"/>
      <c r="W63" s="18"/>
      <c r="X63" s="18"/>
      <c r="Y63" s="18"/>
      <c r="Z63" s="18"/>
    </row>
    <row r="64" spans="1:26">
      <c r="A64" s="18" t="s">
        <v>160</v>
      </c>
      <c r="B64" s="18" t="s">
        <v>167</v>
      </c>
      <c r="C64" s="18" t="s">
        <v>360</v>
      </c>
      <c r="D64" s="18">
        <v>289278</v>
      </c>
      <c r="E64" s="18">
        <v>251987.17301999999</v>
      </c>
      <c r="F64" s="18">
        <f t="shared" ref="F64:F116" si="4">E64*70%</f>
        <v>176391.02111399997</v>
      </c>
      <c r="G64" s="18">
        <f t="shared" ref="G64:G116" si="5">E64*15%</f>
        <v>37798.075953</v>
      </c>
      <c r="H64" s="18">
        <f t="shared" ref="H64:H116" si="6">E64*15%</f>
        <v>37798.075953</v>
      </c>
      <c r="I64" s="18">
        <v>5785.56</v>
      </c>
      <c r="J64" s="18">
        <v>7784.4709800000001</v>
      </c>
      <c r="K64" s="18">
        <f t="shared" ref="K64:K116" si="7">J64*10%</f>
        <v>778.4470980000001</v>
      </c>
      <c r="L64" s="18">
        <v>23814</v>
      </c>
      <c r="M64" s="46">
        <v>0</v>
      </c>
      <c r="N64" s="18">
        <v>128.48246144640001</v>
      </c>
      <c r="O64" s="18">
        <v>81.154773237399993</v>
      </c>
      <c r="P64" s="18">
        <v>7.7542977200000002E-2</v>
      </c>
      <c r="Q64" s="18">
        <v>252.86927677919999</v>
      </c>
      <c r="R64" s="18">
        <v>53.672459570999997</v>
      </c>
      <c r="S64" s="18"/>
      <c r="T64" s="19"/>
      <c r="U64" s="18"/>
      <c r="V64" s="18"/>
      <c r="W64" s="18"/>
      <c r="X64" s="18"/>
      <c r="Y64" s="18"/>
      <c r="Z64" s="18"/>
    </row>
    <row r="65" spans="1:26">
      <c r="A65" s="18" t="s">
        <v>160</v>
      </c>
      <c r="B65" s="18" t="s">
        <v>168</v>
      </c>
      <c r="C65" s="18" t="s">
        <v>361</v>
      </c>
      <c r="D65" s="18">
        <v>132705</v>
      </c>
      <c r="E65" s="18">
        <v>126060.46064999999</v>
      </c>
      <c r="F65" s="18">
        <f t="shared" si="4"/>
        <v>88242.322454999987</v>
      </c>
      <c r="G65" s="18">
        <f t="shared" si="5"/>
        <v>18909.0690975</v>
      </c>
      <c r="H65" s="18">
        <f t="shared" si="6"/>
        <v>18909.0690975</v>
      </c>
      <c r="I65" s="18">
        <v>2654.1</v>
      </c>
      <c r="J65" s="18">
        <v>3857.7343500000002</v>
      </c>
      <c r="K65" s="18">
        <f t="shared" si="7"/>
        <v>385.77343500000006</v>
      </c>
      <c r="L65" s="18">
        <v>81</v>
      </c>
      <c r="M65" s="46">
        <v>0</v>
      </c>
      <c r="N65" s="18">
        <v>64.219484448000003</v>
      </c>
      <c r="O65" s="18">
        <v>40.543811527300001</v>
      </c>
      <c r="P65" s="18">
        <v>3.8782890299999997E-2</v>
      </c>
      <c r="Q65" s="18">
        <v>126.472250124</v>
      </c>
      <c r="R65" s="18">
        <v>25.987598482500001</v>
      </c>
      <c r="S65" s="18"/>
      <c r="T65" s="19"/>
      <c r="U65" s="18"/>
      <c r="V65" s="18"/>
      <c r="W65" s="18"/>
      <c r="X65" s="18"/>
      <c r="Y65" s="18"/>
      <c r="Z65" s="18"/>
    </row>
    <row r="66" spans="1:26">
      <c r="A66" s="18" t="s">
        <v>160</v>
      </c>
      <c r="B66" s="18" t="s">
        <v>169</v>
      </c>
      <c r="C66" s="18" t="s">
        <v>362</v>
      </c>
      <c r="D66" s="18">
        <v>135324</v>
      </c>
      <c r="E66" s="18">
        <v>128679.5916</v>
      </c>
      <c r="F66" s="18">
        <f t="shared" si="4"/>
        <v>90075.71411999999</v>
      </c>
      <c r="G66" s="18">
        <f t="shared" si="5"/>
        <v>19301.938739999998</v>
      </c>
      <c r="H66" s="18">
        <f t="shared" si="6"/>
        <v>19301.938739999998</v>
      </c>
      <c r="I66" s="18">
        <v>2706.48</v>
      </c>
      <c r="J66" s="18">
        <v>3937.9283999999998</v>
      </c>
      <c r="K66" s="18">
        <f t="shared" si="7"/>
        <v>393.79284000000001</v>
      </c>
      <c r="L66" s="18">
        <v>0</v>
      </c>
      <c r="M66" s="46">
        <v>0</v>
      </c>
      <c r="N66" s="18">
        <v>65.553652080000006</v>
      </c>
      <c r="O66" s="18">
        <v>41.386073964399998</v>
      </c>
      <c r="P66" s="18">
        <v>3.9588684300000003E-2</v>
      </c>
      <c r="Q66" s="18">
        <v>129.099637296</v>
      </c>
      <c r="R66" s="18">
        <v>26.521474139999999</v>
      </c>
      <c r="S66" s="18"/>
      <c r="T66" s="19"/>
      <c r="U66" s="18"/>
      <c r="V66" s="18"/>
      <c r="W66" s="18"/>
      <c r="X66" s="18"/>
      <c r="Y66" s="18"/>
      <c r="Z66" s="18"/>
    </row>
    <row r="67" spans="1:26">
      <c r="A67" s="18" t="s">
        <v>160</v>
      </c>
      <c r="B67" s="18" t="s">
        <v>170</v>
      </c>
      <c r="C67" s="18" t="s">
        <v>363</v>
      </c>
      <c r="D67" s="18">
        <v>287145</v>
      </c>
      <c r="E67" s="18">
        <v>227967.28695000001</v>
      </c>
      <c r="F67" s="18">
        <f t="shared" si="4"/>
        <v>159577.10086499999</v>
      </c>
      <c r="G67" s="18">
        <f t="shared" si="5"/>
        <v>34195.093042499997</v>
      </c>
      <c r="H67" s="18">
        <f t="shared" si="6"/>
        <v>34195.093042499997</v>
      </c>
      <c r="I67" s="18">
        <v>5742.9</v>
      </c>
      <c r="J67" s="18">
        <v>6917.32305</v>
      </c>
      <c r="K67" s="18">
        <f t="shared" si="7"/>
        <v>691.732305</v>
      </c>
      <c r="L67" s="18">
        <v>46629</v>
      </c>
      <c r="M67" s="46">
        <v>0</v>
      </c>
      <c r="N67" s="18">
        <v>116.159128704</v>
      </c>
      <c r="O67" s="18">
        <v>73.345306125899995</v>
      </c>
      <c r="P67" s="18">
        <v>7.0120232099999999E-2</v>
      </c>
      <c r="Q67" s="18">
        <v>228.819692772</v>
      </c>
      <c r="R67" s="18">
        <v>50.355203647499998</v>
      </c>
      <c r="S67" s="18"/>
      <c r="T67" s="19"/>
      <c r="U67" s="18"/>
      <c r="V67" s="18"/>
      <c r="W67" s="18"/>
      <c r="X67" s="18"/>
      <c r="Y67" s="18"/>
      <c r="Z67" s="18"/>
    </row>
    <row r="68" spans="1:26">
      <c r="A68" s="18" t="s">
        <v>160</v>
      </c>
      <c r="B68" s="18" t="s">
        <v>171</v>
      </c>
      <c r="C68" s="18" t="s">
        <v>364</v>
      </c>
      <c r="D68" s="18">
        <v>396684</v>
      </c>
      <c r="E68" s="18">
        <v>317204.39376000001</v>
      </c>
      <c r="F68" s="18">
        <f t="shared" si="4"/>
        <v>222043.07563199999</v>
      </c>
      <c r="G68" s="18">
        <f t="shared" si="5"/>
        <v>47580.659063999999</v>
      </c>
      <c r="H68" s="18">
        <f t="shared" si="6"/>
        <v>47580.659063999999</v>
      </c>
      <c r="I68" s="18">
        <v>7933.68</v>
      </c>
      <c r="J68" s="18">
        <v>9663.2222399999991</v>
      </c>
      <c r="K68" s="18">
        <f t="shared" si="7"/>
        <v>966.32222400000001</v>
      </c>
      <c r="L68" s="18">
        <v>61938</v>
      </c>
      <c r="M68" s="46">
        <v>0</v>
      </c>
      <c r="N68" s="18">
        <v>161.6607245232</v>
      </c>
      <c r="O68" s="18">
        <v>102.0867975665</v>
      </c>
      <c r="P68" s="18">
        <v>9.7578110400000001E-2</v>
      </c>
      <c r="Q68" s="18">
        <v>318.38526480960002</v>
      </c>
      <c r="R68" s="18">
        <v>69.859185048000001</v>
      </c>
      <c r="S68" s="18"/>
      <c r="T68" s="19"/>
      <c r="U68" s="18"/>
      <c r="V68" s="18"/>
      <c r="W68" s="18"/>
      <c r="X68" s="18"/>
      <c r="Y68" s="18"/>
      <c r="Z68" s="18"/>
    </row>
    <row r="69" spans="1:26">
      <c r="A69" s="18" t="s">
        <v>160</v>
      </c>
      <c r="B69" s="18" t="s">
        <v>172</v>
      </c>
      <c r="C69" s="18" t="s">
        <v>365</v>
      </c>
      <c r="D69" s="18">
        <v>195939</v>
      </c>
      <c r="E69" s="18">
        <v>135762.21432</v>
      </c>
      <c r="F69" s="18">
        <f t="shared" si="4"/>
        <v>95033.550023999996</v>
      </c>
      <c r="G69" s="18">
        <f t="shared" si="5"/>
        <v>20364.332147999998</v>
      </c>
      <c r="H69" s="18">
        <f t="shared" si="6"/>
        <v>20364.332147999998</v>
      </c>
      <c r="I69" s="18">
        <v>3918.78</v>
      </c>
      <c r="J69" s="18">
        <v>4138.2316799999999</v>
      </c>
      <c r="K69" s="18">
        <f t="shared" si="7"/>
        <v>413.82316800000001</v>
      </c>
      <c r="L69" s="18">
        <v>52164</v>
      </c>
      <c r="M69" s="46">
        <v>0</v>
      </c>
      <c r="N69" s="18">
        <v>69.237432914400003</v>
      </c>
      <c r="O69" s="18">
        <v>43.739981759999999</v>
      </c>
      <c r="P69" s="18">
        <v>4.1763721599999998E-2</v>
      </c>
      <c r="Q69" s="18">
        <v>136.32873084720001</v>
      </c>
      <c r="R69" s="18">
        <v>31.758973776000001</v>
      </c>
      <c r="S69" s="18"/>
      <c r="T69" s="19"/>
      <c r="U69" s="18"/>
      <c r="V69" s="18"/>
      <c r="W69" s="18"/>
      <c r="X69" s="18"/>
      <c r="Y69" s="18"/>
      <c r="Z69" s="18"/>
    </row>
    <row r="70" spans="1:26">
      <c r="A70" s="18" t="s">
        <v>160</v>
      </c>
      <c r="B70" s="18" t="s">
        <v>173</v>
      </c>
      <c r="C70" s="18" t="s">
        <v>366</v>
      </c>
      <c r="D70" s="18">
        <v>345114</v>
      </c>
      <c r="E70" s="18">
        <v>230284.21878</v>
      </c>
      <c r="F70" s="18">
        <f t="shared" si="4"/>
        <v>161198.95314599999</v>
      </c>
      <c r="G70" s="18">
        <f t="shared" si="5"/>
        <v>34542.632816999998</v>
      </c>
      <c r="H70" s="18">
        <f t="shared" si="6"/>
        <v>34542.632816999998</v>
      </c>
      <c r="I70" s="18">
        <v>6902.28</v>
      </c>
      <c r="J70" s="18">
        <v>7154.2132199999996</v>
      </c>
      <c r="K70" s="18">
        <f t="shared" si="7"/>
        <v>715.42132200000003</v>
      </c>
      <c r="L70" s="18">
        <v>100926</v>
      </c>
      <c r="M70" s="46">
        <v>0</v>
      </c>
      <c r="N70" s="18">
        <v>117.59398983360001</v>
      </c>
      <c r="O70" s="18">
        <v>74.3416998135</v>
      </c>
      <c r="P70" s="18">
        <v>7.08747037E-2</v>
      </c>
      <c r="Q70" s="18">
        <v>231.2802788688</v>
      </c>
      <c r="R70" s="18">
        <v>54.792685898999999</v>
      </c>
      <c r="S70" s="18"/>
      <c r="T70" s="19"/>
      <c r="U70" s="18"/>
      <c r="V70" s="18"/>
      <c r="W70" s="18"/>
      <c r="X70" s="18"/>
      <c r="Y70" s="18"/>
      <c r="Z70" s="18"/>
    </row>
    <row r="71" spans="1:26">
      <c r="A71" s="18" t="s">
        <v>160</v>
      </c>
      <c r="B71" s="18" t="s">
        <v>174</v>
      </c>
      <c r="C71" s="18" t="s">
        <v>367</v>
      </c>
      <c r="D71" s="18">
        <v>105462</v>
      </c>
      <c r="E71" s="18">
        <v>100283.8158</v>
      </c>
      <c r="F71" s="18">
        <f t="shared" si="4"/>
        <v>70198.671059999993</v>
      </c>
      <c r="G71" s="18">
        <f t="shared" si="5"/>
        <v>15042.572369999998</v>
      </c>
      <c r="H71" s="18">
        <f t="shared" si="6"/>
        <v>15042.572369999998</v>
      </c>
      <c r="I71" s="18">
        <v>2109.2399999999998</v>
      </c>
      <c r="J71" s="18">
        <v>3068.9441999999999</v>
      </c>
      <c r="K71" s="18">
        <f t="shared" si="7"/>
        <v>306.89442000000003</v>
      </c>
      <c r="L71" s="18">
        <v>0</v>
      </c>
      <c r="M71" s="46">
        <v>0</v>
      </c>
      <c r="N71" s="18">
        <v>51.087902040000003</v>
      </c>
      <c r="O71" s="18">
        <v>32.2533928382</v>
      </c>
      <c r="P71" s="18">
        <v>3.0852633800000001E-2</v>
      </c>
      <c r="Q71" s="18">
        <v>100.611169848</v>
      </c>
      <c r="R71" s="18">
        <v>20.66897007</v>
      </c>
      <c r="S71" s="18"/>
      <c r="T71" s="19"/>
      <c r="U71" s="18"/>
      <c r="V71" s="18"/>
      <c r="W71" s="18"/>
      <c r="X71" s="18"/>
      <c r="Y71" s="18"/>
      <c r="Z71" s="18"/>
    </row>
    <row r="72" spans="1:26">
      <c r="A72" s="18" t="s">
        <v>160</v>
      </c>
      <c r="B72" s="18" t="s">
        <v>175</v>
      </c>
      <c r="C72" s="18" t="s">
        <v>368</v>
      </c>
      <c r="D72" s="18">
        <v>271242</v>
      </c>
      <c r="E72" s="18">
        <v>194556.46176000001</v>
      </c>
      <c r="F72" s="18">
        <f t="shared" si="4"/>
        <v>136189.52323200001</v>
      </c>
      <c r="G72" s="18">
        <f t="shared" si="5"/>
        <v>29183.469263999999</v>
      </c>
      <c r="H72" s="18">
        <f t="shared" si="6"/>
        <v>29183.469263999999</v>
      </c>
      <c r="I72" s="18">
        <v>5424.84</v>
      </c>
      <c r="J72" s="18">
        <v>5891.3762399999996</v>
      </c>
      <c r="K72" s="18">
        <f t="shared" si="7"/>
        <v>589.13762399999996</v>
      </c>
      <c r="L72" s="18">
        <v>65286</v>
      </c>
      <c r="M72" s="46">
        <v>0</v>
      </c>
      <c r="N72" s="18">
        <v>99.167913619199993</v>
      </c>
      <c r="O72" s="18">
        <v>62.6291164529</v>
      </c>
      <c r="P72" s="18">
        <v>5.9840470100000001E-2</v>
      </c>
      <c r="Q72" s="18">
        <v>195.34444068959999</v>
      </c>
      <c r="R72" s="18">
        <v>44.820893267999999</v>
      </c>
      <c r="S72" s="18"/>
      <c r="T72" s="19"/>
      <c r="U72" s="18"/>
      <c r="V72" s="18"/>
      <c r="W72" s="18"/>
      <c r="X72" s="18"/>
      <c r="Y72" s="18"/>
      <c r="Z72" s="18"/>
    </row>
    <row r="73" spans="1:26">
      <c r="A73" s="18" t="s">
        <v>160</v>
      </c>
      <c r="B73" s="18" t="s">
        <v>176</v>
      </c>
      <c r="C73" s="18" t="s">
        <v>369</v>
      </c>
      <c r="D73" s="18">
        <v>76059</v>
      </c>
      <c r="E73" s="18">
        <v>71070.29019</v>
      </c>
      <c r="F73" s="18">
        <f t="shared" si="4"/>
        <v>49749.203132999995</v>
      </c>
      <c r="G73" s="18">
        <f t="shared" si="5"/>
        <v>10660.5435285</v>
      </c>
      <c r="H73" s="18">
        <f t="shared" si="6"/>
        <v>10660.5435285</v>
      </c>
      <c r="I73" s="18">
        <v>1521.18</v>
      </c>
      <c r="J73" s="18">
        <v>2174.5268099999998</v>
      </c>
      <c r="K73" s="18">
        <f t="shared" si="7"/>
        <v>217.45268099999998</v>
      </c>
      <c r="L73" s="18">
        <v>1296</v>
      </c>
      <c r="M73" s="46">
        <v>0</v>
      </c>
      <c r="N73" s="18">
        <v>36.207443296800001</v>
      </c>
      <c r="O73" s="18">
        <v>22.859594436999998</v>
      </c>
      <c r="P73" s="18">
        <v>2.1864901999999999E-2</v>
      </c>
      <c r="Q73" s="18">
        <v>71.305344122400001</v>
      </c>
      <c r="R73" s="18">
        <v>14.7417780195</v>
      </c>
      <c r="S73" s="18"/>
      <c r="T73" s="19"/>
      <c r="U73" s="18"/>
      <c r="V73" s="18"/>
      <c r="W73" s="18"/>
      <c r="X73" s="18"/>
      <c r="Y73" s="18"/>
      <c r="Z73" s="18"/>
    </row>
    <row r="74" spans="1:26">
      <c r="A74" s="18" t="s">
        <v>177</v>
      </c>
      <c r="B74" s="18" t="s">
        <v>178</v>
      </c>
      <c r="C74" s="48" t="s">
        <v>370</v>
      </c>
      <c r="D74" s="18">
        <v>761103</v>
      </c>
      <c r="E74" s="18">
        <v>646052.87394000008</v>
      </c>
      <c r="F74" s="18">
        <v>452237.01175799995</v>
      </c>
      <c r="G74" s="18">
        <v>96907.931091000006</v>
      </c>
      <c r="H74" s="18">
        <v>96907.931091000006</v>
      </c>
      <c r="I74" s="18">
        <v>15222.06</v>
      </c>
      <c r="J74" s="18">
        <v>20681.50806</v>
      </c>
      <c r="K74" s="18">
        <v>2068.1508060000001</v>
      </c>
      <c r="L74" s="18">
        <v>25434</v>
      </c>
      <c r="M74" s="46">
        <v>53788.049999999996</v>
      </c>
      <c r="N74" s="18">
        <v>330.04244238479998</v>
      </c>
      <c r="O74" s="18">
        <v>208.68771422190002</v>
      </c>
      <c r="P74" s="18">
        <v>0.1989880799</v>
      </c>
      <c r="Q74" s="18">
        <v>648.36684768240002</v>
      </c>
      <c r="R74" s="18">
        <v>135.21460331700001</v>
      </c>
      <c r="S74" s="18"/>
      <c r="T74" s="19"/>
      <c r="U74" s="18"/>
      <c r="V74" s="18"/>
      <c r="W74" s="18"/>
      <c r="X74" s="18"/>
      <c r="Y74" s="18"/>
      <c r="Z74" s="18"/>
    </row>
    <row r="75" spans="1:26">
      <c r="A75" s="18" t="s">
        <v>177</v>
      </c>
      <c r="B75" s="18" t="s">
        <v>179</v>
      </c>
      <c r="C75" s="48" t="s">
        <v>371</v>
      </c>
      <c r="D75" s="18">
        <v>251019</v>
      </c>
      <c r="E75" s="18">
        <v>232629.7671</v>
      </c>
      <c r="F75" s="18">
        <v>162840.83697</v>
      </c>
      <c r="G75" s="18">
        <v>34894.465064999997</v>
      </c>
      <c r="H75" s="18">
        <v>34894.465064999997</v>
      </c>
      <c r="I75" s="18">
        <v>5020.3799999999992</v>
      </c>
      <c r="J75" s="18">
        <v>7304.6529</v>
      </c>
      <c r="K75" s="18">
        <v>730.4652900000001</v>
      </c>
      <c r="L75" s="18">
        <v>0</v>
      </c>
      <c r="M75" s="46">
        <v>6064.2000000000007</v>
      </c>
      <c r="N75" s="18">
        <v>118.68780798</v>
      </c>
      <c r="O75" s="18">
        <v>74.993422520799996</v>
      </c>
      <c r="P75" s="18">
        <v>7.1615695699999996E-2</v>
      </c>
      <c r="Q75" s="18">
        <v>233.40893007599999</v>
      </c>
      <c r="R75" s="18">
        <v>47.983118715000003</v>
      </c>
      <c r="S75" s="18"/>
      <c r="T75" s="19"/>
      <c r="U75" s="18"/>
      <c r="V75" s="18"/>
      <c r="W75" s="18"/>
      <c r="X75" s="18"/>
      <c r="Y75" s="18"/>
      <c r="Z75" s="18"/>
    </row>
    <row r="76" spans="1:26">
      <c r="A76" s="18" t="s">
        <v>177</v>
      </c>
      <c r="B76" s="18" t="s">
        <v>180</v>
      </c>
      <c r="C76" s="18" t="s">
        <v>372</v>
      </c>
      <c r="D76" s="18">
        <v>174474</v>
      </c>
      <c r="E76" s="18">
        <v>165907.3266</v>
      </c>
      <c r="F76" s="18">
        <f t="shared" si="4"/>
        <v>116135.12861999999</v>
      </c>
      <c r="G76" s="18">
        <f t="shared" si="5"/>
        <v>24886.098989999999</v>
      </c>
      <c r="H76" s="18">
        <f t="shared" si="6"/>
        <v>24886.098989999999</v>
      </c>
      <c r="I76" s="18">
        <v>3489.48</v>
      </c>
      <c r="J76" s="18">
        <v>5077.1934000000001</v>
      </c>
      <c r="K76" s="18">
        <f t="shared" si="7"/>
        <v>507.71934000000005</v>
      </c>
      <c r="L76" s="18">
        <v>0</v>
      </c>
      <c r="M76" s="46">
        <v>0</v>
      </c>
      <c r="N76" s="18">
        <v>84.518695080000001</v>
      </c>
      <c r="O76" s="18">
        <v>53.359299672399999</v>
      </c>
      <c r="P76" s="18">
        <v>5.1041915E-2</v>
      </c>
      <c r="Q76" s="18">
        <v>166.44889389599999</v>
      </c>
      <c r="R76" s="18">
        <v>34.194286890000001</v>
      </c>
      <c r="S76" s="18"/>
      <c r="T76" s="19"/>
      <c r="U76" s="18"/>
      <c r="V76" s="18"/>
      <c r="W76" s="18"/>
      <c r="X76" s="18"/>
      <c r="Y76" s="18"/>
      <c r="Z76" s="18"/>
    </row>
    <row r="77" spans="1:26">
      <c r="A77" s="18" t="s">
        <v>177</v>
      </c>
      <c r="B77" s="18" t="s">
        <v>181</v>
      </c>
      <c r="C77" s="18" t="s">
        <v>373</v>
      </c>
      <c r="D77" s="18">
        <v>206469</v>
      </c>
      <c r="E77" s="18">
        <v>196331.37210000001</v>
      </c>
      <c r="F77" s="18">
        <f t="shared" si="4"/>
        <v>137431.96046999999</v>
      </c>
      <c r="G77" s="18">
        <f t="shared" si="5"/>
        <v>29449.705815000001</v>
      </c>
      <c r="H77" s="18">
        <f t="shared" si="6"/>
        <v>29449.705815000001</v>
      </c>
      <c r="I77" s="18">
        <v>4129.38</v>
      </c>
      <c r="J77" s="18">
        <v>6008.2479000000003</v>
      </c>
      <c r="K77" s="18">
        <f t="shared" si="7"/>
        <v>600.82479000000001</v>
      </c>
      <c r="L77" s="18">
        <v>0</v>
      </c>
      <c r="M77" s="46">
        <v>0</v>
      </c>
      <c r="N77" s="18">
        <v>100.01771298</v>
      </c>
      <c r="O77" s="18">
        <v>63.144315164799998</v>
      </c>
      <c r="P77" s="18">
        <v>6.0401969100000001E-2</v>
      </c>
      <c r="Q77" s="18">
        <v>196.972251876</v>
      </c>
      <c r="R77" s="18">
        <v>40.464826965</v>
      </c>
      <c r="S77" s="18"/>
      <c r="T77" s="19"/>
      <c r="U77" s="18"/>
      <c r="V77" s="18"/>
      <c r="W77" s="18"/>
      <c r="X77" s="18"/>
      <c r="Y77" s="18"/>
      <c r="Z77" s="18"/>
    </row>
    <row r="78" spans="1:26">
      <c r="A78" s="18" t="s">
        <v>177</v>
      </c>
      <c r="B78" s="18" t="s">
        <v>182</v>
      </c>
      <c r="C78" s="18" t="s">
        <v>374</v>
      </c>
      <c r="D78" s="18">
        <v>185436</v>
      </c>
      <c r="E78" s="18">
        <v>176331.09239999999</v>
      </c>
      <c r="F78" s="18">
        <f t="shared" si="4"/>
        <v>123431.76467999999</v>
      </c>
      <c r="G78" s="18">
        <f t="shared" si="5"/>
        <v>26449.663859999997</v>
      </c>
      <c r="H78" s="18">
        <f t="shared" si="6"/>
        <v>26449.663859999997</v>
      </c>
      <c r="I78" s="18">
        <v>3708.72</v>
      </c>
      <c r="J78" s="18">
        <v>5396.1876000000002</v>
      </c>
      <c r="K78" s="18">
        <f t="shared" si="7"/>
        <v>539.61876000000007</v>
      </c>
      <c r="L78" s="18">
        <v>0</v>
      </c>
      <c r="M78" s="46">
        <v>0</v>
      </c>
      <c r="N78" s="18">
        <v>89.828907119999997</v>
      </c>
      <c r="O78" s="18">
        <v>56.711802870699998</v>
      </c>
      <c r="P78" s="18">
        <v>5.4248819599999998E-2</v>
      </c>
      <c r="Q78" s="18">
        <v>176.90668574399999</v>
      </c>
      <c r="R78" s="18">
        <v>36.342674459999998</v>
      </c>
      <c r="S78" s="18"/>
      <c r="T78" s="19"/>
      <c r="U78" s="18"/>
      <c r="V78" s="18"/>
      <c r="W78" s="18"/>
      <c r="X78" s="18"/>
      <c r="Y78" s="18"/>
      <c r="Z78" s="18"/>
    </row>
    <row r="79" spans="1:26">
      <c r="A79" s="18" t="s">
        <v>177</v>
      </c>
      <c r="B79" s="18" t="s">
        <v>183</v>
      </c>
      <c r="C79" s="18" t="s">
        <v>375</v>
      </c>
      <c r="D79" s="18">
        <v>137754</v>
      </c>
      <c r="E79" s="18">
        <v>130990.27860000001</v>
      </c>
      <c r="F79" s="18">
        <f t="shared" si="4"/>
        <v>91693.195019999999</v>
      </c>
      <c r="G79" s="18">
        <f t="shared" si="5"/>
        <v>19648.541789999999</v>
      </c>
      <c r="H79" s="18">
        <f t="shared" si="6"/>
        <v>19648.541789999999</v>
      </c>
      <c r="I79" s="18">
        <v>2755.08</v>
      </c>
      <c r="J79" s="18">
        <v>4008.6414</v>
      </c>
      <c r="K79" s="18">
        <f t="shared" si="7"/>
        <v>400.86414000000002</v>
      </c>
      <c r="L79" s="18">
        <v>0</v>
      </c>
      <c r="M79" s="46">
        <v>0</v>
      </c>
      <c r="N79" s="18">
        <v>66.730792679999993</v>
      </c>
      <c r="O79" s="18">
        <v>42.129239697999999</v>
      </c>
      <c r="P79" s="18">
        <v>4.0299574499999997E-2</v>
      </c>
      <c r="Q79" s="18">
        <v>131.417867016</v>
      </c>
      <c r="R79" s="18">
        <v>26.997717690000002</v>
      </c>
      <c r="S79" s="18"/>
      <c r="T79" s="19"/>
      <c r="U79" s="18"/>
      <c r="V79" s="18"/>
      <c r="W79" s="18"/>
      <c r="X79" s="18"/>
      <c r="Y79" s="18"/>
      <c r="Z79" s="18"/>
    </row>
    <row r="80" spans="1:26">
      <c r="A80" s="18" t="s">
        <v>177</v>
      </c>
      <c r="B80" s="18" t="s">
        <v>184</v>
      </c>
      <c r="C80" s="18" t="s">
        <v>376</v>
      </c>
      <c r="D80" s="18">
        <v>162972</v>
      </c>
      <c r="E80" s="18">
        <v>154970.0748</v>
      </c>
      <c r="F80" s="18">
        <f t="shared" si="4"/>
        <v>108479.05236</v>
      </c>
      <c r="G80" s="18">
        <f t="shared" si="5"/>
        <v>23245.51122</v>
      </c>
      <c r="H80" s="18">
        <f t="shared" si="6"/>
        <v>23245.51122</v>
      </c>
      <c r="I80" s="18">
        <v>3259.44</v>
      </c>
      <c r="J80" s="18">
        <v>4742.4852000000001</v>
      </c>
      <c r="K80" s="18">
        <f t="shared" si="7"/>
        <v>474.24852000000004</v>
      </c>
      <c r="L80" s="18">
        <v>0</v>
      </c>
      <c r="M80" s="46">
        <v>0</v>
      </c>
      <c r="N80" s="18">
        <v>78.946896240000001</v>
      </c>
      <c r="O80" s="18">
        <v>49.841648533399997</v>
      </c>
      <c r="P80" s="18">
        <v>4.7677034799999997E-2</v>
      </c>
      <c r="Q80" s="18">
        <v>155.475939888</v>
      </c>
      <c r="R80" s="18">
        <v>31.940067419999998</v>
      </c>
      <c r="S80" s="18"/>
      <c r="T80" s="19"/>
      <c r="U80" s="18"/>
      <c r="V80" s="18"/>
      <c r="W80" s="18"/>
      <c r="X80" s="18"/>
      <c r="Y80" s="18"/>
      <c r="Z80" s="18"/>
    </row>
    <row r="81" spans="1:26">
      <c r="A81" s="18" t="s">
        <v>177</v>
      </c>
      <c r="B81" s="18" t="s">
        <v>185</v>
      </c>
      <c r="C81" s="18" t="s">
        <v>377</v>
      </c>
      <c r="D81" s="18">
        <v>160947</v>
      </c>
      <c r="E81" s="18">
        <v>153044.50229999999</v>
      </c>
      <c r="F81" s="18">
        <f t="shared" si="4"/>
        <v>107131.15160999999</v>
      </c>
      <c r="G81" s="18">
        <f t="shared" si="5"/>
        <v>22956.675345</v>
      </c>
      <c r="H81" s="18">
        <f t="shared" si="6"/>
        <v>22956.675345</v>
      </c>
      <c r="I81" s="18">
        <v>3218.94</v>
      </c>
      <c r="J81" s="18">
        <v>4683.5577000000003</v>
      </c>
      <c r="K81" s="18">
        <f t="shared" si="7"/>
        <v>468.35577000000006</v>
      </c>
      <c r="L81" s="18">
        <v>0</v>
      </c>
      <c r="M81" s="46">
        <v>0</v>
      </c>
      <c r="N81" s="18">
        <v>77.965945739999995</v>
      </c>
      <c r="O81" s="18">
        <v>49.222343755399997</v>
      </c>
      <c r="P81" s="18">
        <v>4.7084626300000001E-2</v>
      </c>
      <c r="Q81" s="18">
        <v>153.544081788</v>
      </c>
      <c r="R81" s="18">
        <v>31.543197795000001</v>
      </c>
      <c r="S81" s="18"/>
      <c r="T81" s="19"/>
      <c r="U81" s="18"/>
      <c r="V81" s="18"/>
      <c r="W81" s="18"/>
      <c r="X81" s="18"/>
      <c r="Y81" s="18"/>
      <c r="Z81" s="18"/>
    </row>
    <row r="82" spans="1:26">
      <c r="A82" s="18" t="s">
        <v>177</v>
      </c>
      <c r="B82" s="18" t="s">
        <v>186</v>
      </c>
      <c r="C82" s="18" t="s">
        <v>378</v>
      </c>
      <c r="D82" s="18">
        <v>475929</v>
      </c>
      <c r="E82" s="18">
        <v>452560.8861</v>
      </c>
      <c r="F82" s="18">
        <f t="shared" si="4"/>
        <v>316792.62026999996</v>
      </c>
      <c r="G82" s="18">
        <f t="shared" si="5"/>
        <v>67884.132914999995</v>
      </c>
      <c r="H82" s="18">
        <f t="shared" si="6"/>
        <v>67884.132914999995</v>
      </c>
      <c r="I82" s="18">
        <v>9518.58</v>
      </c>
      <c r="J82" s="18">
        <v>13849.5339</v>
      </c>
      <c r="K82" s="18">
        <f t="shared" si="7"/>
        <v>1384.9533900000001</v>
      </c>
      <c r="L82" s="18">
        <v>0</v>
      </c>
      <c r="M82" s="46">
        <v>0</v>
      </c>
      <c r="N82" s="18">
        <v>230.54952617999999</v>
      </c>
      <c r="O82" s="18">
        <v>145.55313762399999</v>
      </c>
      <c r="P82" s="18">
        <v>0.13923179150000001</v>
      </c>
      <c r="Q82" s="18">
        <v>454.03816971600003</v>
      </c>
      <c r="R82" s="18">
        <v>93.274945064999997</v>
      </c>
      <c r="S82" s="18"/>
      <c r="T82" s="19"/>
      <c r="U82" s="18"/>
      <c r="V82" s="18"/>
      <c r="W82" s="18"/>
      <c r="X82" s="18"/>
      <c r="Y82" s="18"/>
      <c r="Z82" s="18"/>
    </row>
    <row r="83" spans="1:26">
      <c r="A83" s="18" t="s">
        <v>187</v>
      </c>
      <c r="B83" s="18" t="s">
        <v>188</v>
      </c>
      <c r="C83" s="18" t="s">
        <v>379</v>
      </c>
      <c r="D83" s="18">
        <v>882738</v>
      </c>
      <c r="E83" s="18">
        <v>491181.90534</v>
      </c>
      <c r="F83" s="18">
        <f t="shared" si="4"/>
        <v>343827.33373799996</v>
      </c>
      <c r="G83" s="18">
        <f t="shared" si="5"/>
        <v>73677.285800999991</v>
      </c>
      <c r="H83" s="18">
        <f t="shared" si="6"/>
        <v>73677.285800999991</v>
      </c>
      <c r="I83" s="18">
        <v>17654.759999999998</v>
      </c>
      <c r="J83" s="18">
        <v>16392.444660000001</v>
      </c>
      <c r="K83" s="18">
        <f t="shared" si="7"/>
        <v>1639.2444660000001</v>
      </c>
      <c r="L83" s="18">
        <v>181008</v>
      </c>
      <c r="M83" s="46">
        <v>176547.6</v>
      </c>
      <c r="N83" s="18">
        <v>251.8576774128</v>
      </c>
      <c r="O83" s="18">
        <v>159.58057583990001</v>
      </c>
      <c r="P83" s="18">
        <v>0.1514549027</v>
      </c>
      <c r="Q83" s="18">
        <v>493.62251804639999</v>
      </c>
      <c r="R83" s="18">
        <v>114.817958487</v>
      </c>
      <c r="S83" s="18"/>
      <c r="T83" s="19"/>
      <c r="U83" s="18"/>
      <c r="V83" s="18"/>
      <c r="W83" s="18"/>
      <c r="X83" s="18"/>
      <c r="Y83" s="18"/>
      <c r="Z83" s="18"/>
    </row>
    <row r="84" spans="1:26">
      <c r="A84" s="18" t="s">
        <v>187</v>
      </c>
      <c r="B84" s="18" t="s">
        <v>189</v>
      </c>
      <c r="C84" s="48" t="s">
        <v>380</v>
      </c>
      <c r="D84" s="18">
        <v>387882</v>
      </c>
      <c r="E84" s="18">
        <v>323461.46150999999</v>
      </c>
      <c r="F84" s="18">
        <v>226423.02305699995</v>
      </c>
      <c r="G84" s="18">
        <v>48519.219226499998</v>
      </c>
      <c r="H84" s="18">
        <v>48519.219226499998</v>
      </c>
      <c r="I84" s="18">
        <v>7757.64</v>
      </c>
      <c r="J84" s="18">
        <v>9777.2904899999994</v>
      </c>
      <c r="K84" s="18">
        <v>977.72904900000003</v>
      </c>
      <c r="L84" s="18">
        <v>46845</v>
      </c>
      <c r="M84" s="46">
        <v>0</v>
      </c>
      <c r="N84" s="18">
        <v>164.74750675920001</v>
      </c>
      <c r="O84" s="18">
        <v>103.99997535470001</v>
      </c>
      <c r="P84" s="18">
        <v>9.9483718099999993E-2</v>
      </c>
      <c r="Q84" s="18">
        <v>324.62378220959999</v>
      </c>
      <c r="R84" s="18">
        <v>70.0434309555</v>
      </c>
      <c r="S84" s="18"/>
      <c r="T84" s="19"/>
      <c r="U84" s="18"/>
      <c r="V84" s="18"/>
      <c r="W84" s="18"/>
      <c r="X84" s="18"/>
      <c r="Y84" s="18"/>
      <c r="Z84" s="18"/>
    </row>
    <row r="85" spans="1:26">
      <c r="A85" s="18" t="s">
        <v>187</v>
      </c>
      <c r="B85" s="18" t="s">
        <v>190</v>
      </c>
      <c r="C85" s="18" t="s">
        <v>381</v>
      </c>
      <c r="D85" s="18">
        <v>154089</v>
      </c>
      <c r="E85" s="18">
        <v>146523.23009999999</v>
      </c>
      <c r="F85" s="18">
        <f t="shared" si="4"/>
        <v>102566.26106999998</v>
      </c>
      <c r="G85" s="18">
        <f t="shared" si="5"/>
        <v>21978.484514999996</v>
      </c>
      <c r="H85" s="18">
        <f t="shared" si="6"/>
        <v>21978.484514999996</v>
      </c>
      <c r="I85" s="18">
        <v>3081.78</v>
      </c>
      <c r="J85" s="18">
        <v>4483.9898999999996</v>
      </c>
      <c r="K85" s="18">
        <f t="shared" si="7"/>
        <v>448.39898999999997</v>
      </c>
      <c r="L85" s="18">
        <v>0</v>
      </c>
      <c r="M85" s="46">
        <v>0</v>
      </c>
      <c r="N85" s="18">
        <v>74.643793380000005</v>
      </c>
      <c r="O85" s="18">
        <v>47.124964907200003</v>
      </c>
      <c r="P85" s="18">
        <v>4.5078336300000001E-2</v>
      </c>
      <c r="Q85" s="18">
        <v>147.00152235600001</v>
      </c>
      <c r="R85" s="18">
        <v>30.199132665</v>
      </c>
      <c r="S85" s="18"/>
      <c r="T85" s="19"/>
      <c r="U85" s="18"/>
      <c r="V85" s="18"/>
      <c r="W85" s="18"/>
      <c r="X85" s="18"/>
      <c r="Y85" s="18"/>
      <c r="Z85" s="18"/>
    </row>
    <row r="86" spans="1:26">
      <c r="A86" s="18" t="s">
        <v>187</v>
      </c>
      <c r="B86" s="18" t="s">
        <v>191</v>
      </c>
      <c r="C86" s="18" t="s">
        <v>382</v>
      </c>
      <c r="D86" s="18">
        <v>294084</v>
      </c>
      <c r="E86" s="18">
        <v>208926.09612</v>
      </c>
      <c r="F86" s="18">
        <f t="shared" si="4"/>
        <v>146248.267284</v>
      </c>
      <c r="G86" s="18">
        <f t="shared" si="5"/>
        <v>31338.914418</v>
      </c>
      <c r="H86" s="18">
        <f t="shared" si="6"/>
        <v>31338.914418</v>
      </c>
      <c r="I86" s="18">
        <v>5881.68</v>
      </c>
      <c r="J86" s="18">
        <v>6343.3918800000001</v>
      </c>
      <c r="K86" s="18">
        <f t="shared" si="7"/>
        <v>634.33918800000004</v>
      </c>
      <c r="L86" s="18">
        <v>73035</v>
      </c>
      <c r="M86" s="46">
        <v>0</v>
      </c>
      <c r="N86" s="18">
        <v>106.5136342104</v>
      </c>
      <c r="O86" s="18">
        <v>67.2758011791</v>
      </c>
      <c r="P86" s="18">
        <v>6.4264423500000001E-2</v>
      </c>
      <c r="Q86" s="18">
        <v>209.77956875519999</v>
      </c>
      <c r="R86" s="18">
        <v>48.345693965999999</v>
      </c>
      <c r="S86" s="18"/>
      <c r="T86" s="19"/>
      <c r="U86" s="18"/>
      <c r="V86" s="18"/>
      <c r="W86" s="18"/>
      <c r="X86" s="18"/>
      <c r="Y86" s="18"/>
      <c r="Z86" s="18"/>
    </row>
    <row r="87" spans="1:26">
      <c r="A87" s="18" t="s">
        <v>187</v>
      </c>
      <c r="B87" s="18" t="s">
        <v>192</v>
      </c>
      <c r="C87" s="48" t="s">
        <v>383</v>
      </c>
      <c r="D87" s="18">
        <v>224235</v>
      </c>
      <c r="E87" s="18">
        <v>167914.65158999999</v>
      </c>
      <c r="F87" s="18">
        <v>117540.25611299998</v>
      </c>
      <c r="G87" s="18">
        <v>25187.197738499999</v>
      </c>
      <c r="H87" s="18">
        <v>25187.197738499999</v>
      </c>
      <c r="I87" s="18">
        <v>4484.7000000000007</v>
      </c>
      <c r="J87" s="18">
        <v>5110.01541</v>
      </c>
      <c r="K87" s="18">
        <v>511.00154100000003</v>
      </c>
      <c r="L87" s="18">
        <v>34641</v>
      </c>
      <c r="M87" s="46">
        <v>12044.7</v>
      </c>
      <c r="N87" s="18">
        <v>85.5751974768</v>
      </c>
      <c r="O87" s="18">
        <v>54.039374390900001</v>
      </c>
      <c r="P87" s="18">
        <v>5.1652456799999996E-2</v>
      </c>
      <c r="Q87" s="18">
        <v>168.5679245064</v>
      </c>
      <c r="R87" s="18">
        <v>37.1318420295</v>
      </c>
      <c r="S87" s="18"/>
      <c r="T87" s="19"/>
      <c r="U87" s="18"/>
      <c r="V87" s="18"/>
      <c r="W87" s="18"/>
      <c r="X87" s="18"/>
      <c r="Y87" s="18"/>
      <c r="Z87" s="18"/>
    </row>
    <row r="88" spans="1:26">
      <c r="A88" s="18" t="s">
        <v>193</v>
      </c>
      <c r="B88" s="18" t="s">
        <v>194</v>
      </c>
      <c r="C88" s="18" t="s">
        <v>384</v>
      </c>
      <c r="D88" s="18">
        <v>1061640</v>
      </c>
      <c r="E88" s="18">
        <v>392477.69160000002</v>
      </c>
      <c r="F88" s="18">
        <f t="shared" si="4"/>
        <v>274734.38412</v>
      </c>
      <c r="G88" s="18">
        <f t="shared" si="5"/>
        <v>58871.653740000002</v>
      </c>
      <c r="H88" s="18">
        <f t="shared" si="6"/>
        <v>58871.653740000002</v>
      </c>
      <c r="I88" s="18">
        <v>21232.799999999999</v>
      </c>
      <c r="J88" s="18">
        <v>18376.988399999998</v>
      </c>
      <c r="K88" s="18">
        <f t="shared" si="7"/>
        <v>1837.69884</v>
      </c>
      <c r="L88" s="18">
        <v>45981</v>
      </c>
      <c r="M88" s="46">
        <v>583902</v>
      </c>
      <c r="N88" s="18">
        <v>206.16457381199999</v>
      </c>
      <c r="O88" s="18">
        <v>132.32521017639999</v>
      </c>
      <c r="P88" s="18">
        <v>0.1223401282</v>
      </c>
      <c r="Q88" s="18">
        <v>395.290745136</v>
      </c>
      <c r="R88" s="18">
        <v>86.045499179999993</v>
      </c>
      <c r="S88" s="18"/>
      <c r="T88" s="19"/>
      <c r="U88" s="18"/>
      <c r="V88" s="18"/>
      <c r="W88" s="18"/>
      <c r="X88" s="18"/>
      <c r="Y88" s="18"/>
      <c r="Z88" s="18"/>
    </row>
    <row r="89" spans="1:26">
      <c r="A89" s="18" t="s">
        <v>193</v>
      </c>
      <c r="B89" s="18" t="s">
        <v>195</v>
      </c>
      <c r="C89" s="18" t="s">
        <v>385</v>
      </c>
      <c r="D89" s="18">
        <v>505008</v>
      </c>
      <c r="E89" s="18">
        <v>110116.9944</v>
      </c>
      <c r="F89" s="18">
        <f t="shared" si="4"/>
        <v>77081.896079999991</v>
      </c>
      <c r="G89" s="18">
        <f t="shared" si="5"/>
        <v>16517.549159999999</v>
      </c>
      <c r="H89" s="18">
        <f t="shared" si="6"/>
        <v>16517.549159999999</v>
      </c>
      <c r="I89" s="18">
        <v>10100.16</v>
      </c>
      <c r="J89" s="18">
        <v>5529.8375999999998</v>
      </c>
      <c r="K89" s="18">
        <f t="shared" si="7"/>
        <v>552.98375999999996</v>
      </c>
      <c r="L89" s="18">
        <v>126927</v>
      </c>
      <c r="M89" s="46">
        <v>252504</v>
      </c>
      <c r="N89" s="18">
        <v>58.406837723999999</v>
      </c>
      <c r="O89" s="18">
        <v>37.682339620299999</v>
      </c>
      <c r="P89" s="18">
        <v>3.4418840800000003E-2</v>
      </c>
      <c r="Q89" s="18">
        <v>111.368674224</v>
      </c>
      <c r="R89" s="18">
        <v>32.591903039999998</v>
      </c>
      <c r="S89" s="18"/>
      <c r="T89" s="19"/>
      <c r="U89" s="18"/>
      <c r="V89" s="18"/>
      <c r="W89" s="18"/>
      <c r="X89" s="18"/>
      <c r="Y89" s="18"/>
      <c r="Z89" s="18"/>
    </row>
    <row r="90" spans="1:26">
      <c r="A90" s="18" t="s">
        <v>193</v>
      </c>
      <c r="B90" s="18" t="s">
        <v>196</v>
      </c>
      <c r="C90" s="18" t="s">
        <v>386</v>
      </c>
      <c r="D90" s="18">
        <v>305856</v>
      </c>
      <c r="E90" s="18">
        <v>244724.56127999999</v>
      </c>
      <c r="F90" s="18">
        <f t="shared" si="4"/>
        <v>171307.19289599999</v>
      </c>
      <c r="G90" s="18">
        <f t="shared" si="5"/>
        <v>36708.684192000001</v>
      </c>
      <c r="H90" s="18">
        <f t="shared" si="6"/>
        <v>36708.684192000001</v>
      </c>
      <c r="I90" s="18">
        <v>6117.12</v>
      </c>
      <c r="J90" s="18">
        <v>8524.2067200000001</v>
      </c>
      <c r="K90" s="18">
        <f t="shared" si="7"/>
        <v>852.42067200000008</v>
      </c>
      <c r="L90" s="18">
        <v>15876</v>
      </c>
      <c r="M90" s="46">
        <v>30585.600000000002</v>
      </c>
      <c r="N90" s="18">
        <v>125.69392157759999</v>
      </c>
      <c r="O90" s="18">
        <v>79.710999571499997</v>
      </c>
      <c r="P90" s="18">
        <v>7.5549163000000003E-2</v>
      </c>
      <c r="Q90" s="18">
        <v>245.6652405888</v>
      </c>
      <c r="R90" s="18">
        <v>51.791171904000002</v>
      </c>
      <c r="S90" s="18"/>
      <c r="T90" s="19"/>
      <c r="U90" s="18"/>
      <c r="V90" s="18"/>
      <c r="W90" s="18"/>
      <c r="X90" s="18"/>
      <c r="Y90" s="18"/>
      <c r="Z90" s="18"/>
    </row>
    <row r="91" spans="1:26">
      <c r="A91" s="18" t="s">
        <v>193</v>
      </c>
      <c r="B91" s="18" t="s">
        <v>197</v>
      </c>
      <c r="C91" s="18" t="s">
        <v>387</v>
      </c>
      <c r="D91" s="18">
        <v>303750</v>
      </c>
      <c r="E91" s="18">
        <v>235378.91250000001</v>
      </c>
      <c r="F91" s="18">
        <f t="shared" si="4"/>
        <v>164765.23874999999</v>
      </c>
      <c r="G91" s="18">
        <f t="shared" si="5"/>
        <v>35306.836875000001</v>
      </c>
      <c r="H91" s="18">
        <f t="shared" si="6"/>
        <v>35306.836875000001</v>
      </c>
      <c r="I91" s="18">
        <v>6075</v>
      </c>
      <c r="J91" s="18">
        <v>8228.5874999999996</v>
      </c>
      <c r="K91" s="18">
        <f t="shared" si="7"/>
        <v>822.85874999999999</v>
      </c>
      <c r="L91" s="18">
        <v>23787</v>
      </c>
      <c r="M91" s="46">
        <v>30375</v>
      </c>
      <c r="N91" s="18">
        <v>120.93755489999999</v>
      </c>
      <c r="O91" s="18">
        <v>76.710050730000006</v>
      </c>
      <c r="P91" s="18">
        <v>7.26715629E-2</v>
      </c>
      <c r="Q91" s="18">
        <v>236.30684579999999</v>
      </c>
      <c r="R91" s="18">
        <v>50.436347625000003</v>
      </c>
      <c r="S91" s="18"/>
      <c r="T91" s="19"/>
      <c r="U91" s="18"/>
      <c r="V91" s="18"/>
      <c r="W91" s="18"/>
      <c r="X91" s="18"/>
      <c r="Y91" s="18"/>
      <c r="Z91" s="18"/>
    </row>
    <row r="92" spans="1:26">
      <c r="A92" s="18" t="s">
        <v>193</v>
      </c>
      <c r="B92" s="18" t="s">
        <v>198</v>
      </c>
      <c r="C92" s="18" t="s">
        <v>388</v>
      </c>
      <c r="D92" s="18">
        <v>285930</v>
      </c>
      <c r="E92" s="18">
        <v>269394.66810000001</v>
      </c>
      <c r="F92" s="18">
        <f t="shared" si="4"/>
        <v>188576.26767</v>
      </c>
      <c r="G92" s="18">
        <f t="shared" si="5"/>
        <v>40409.200214999997</v>
      </c>
      <c r="H92" s="18">
        <f t="shared" si="6"/>
        <v>40409.200214999997</v>
      </c>
      <c r="I92" s="18">
        <v>5718.6</v>
      </c>
      <c r="J92" s="18">
        <v>8243.3618999999999</v>
      </c>
      <c r="K92" s="18">
        <f t="shared" si="7"/>
        <v>824.33618999999999</v>
      </c>
      <c r="L92" s="18">
        <v>2673</v>
      </c>
      <c r="M92" s="46">
        <v>0</v>
      </c>
      <c r="N92" s="18">
        <v>137.24248057200001</v>
      </c>
      <c r="O92" s="18">
        <v>86.646931465600005</v>
      </c>
      <c r="P92" s="18">
        <v>8.28799286E-2</v>
      </c>
      <c r="Q92" s="18">
        <v>270.28017597600001</v>
      </c>
      <c r="R92" s="18">
        <v>55.716960104999998</v>
      </c>
      <c r="S92" s="18"/>
      <c r="T92" s="19"/>
      <c r="U92" s="18"/>
      <c r="V92" s="18"/>
      <c r="W92" s="18"/>
      <c r="X92" s="18"/>
      <c r="Y92" s="18"/>
      <c r="Z92" s="18"/>
    </row>
    <row r="93" spans="1:26">
      <c r="A93" s="18" t="s">
        <v>193</v>
      </c>
      <c r="B93" s="18" t="s">
        <v>199</v>
      </c>
      <c r="C93" s="48" t="s">
        <v>389</v>
      </c>
      <c r="D93" s="18">
        <v>233793</v>
      </c>
      <c r="E93" s="18">
        <v>202653.50715000002</v>
      </c>
      <c r="F93" s="18">
        <v>141857.455005</v>
      </c>
      <c r="G93" s="18">
        <v>30398.026072500001</v>
      </c>
      <c r="H93" s="18">
        <v>30398.026072500001</v>
      </c>
      <c r="I93" s="18">
        <v>4675.8599999999997</v>
      </c>
      <c r="J93" s="18">
        <v>6117.9178499999998</v>
      </c>
      <c r="K93" s="18">
        <v>611.791785</v>
      </c>
      <c r="L93" s="18">
        <v>5292</v>
      </c>
      <c r="M93" s="46">
        <v>15017.4</v>
      </c>
      <c r="N93" s="18">
        <v>103.168038204</v>
      </c>
      <c r="O93" s="18">
        <v>65.108943308400001</v>
      </c>
      <c r="P93" s="18">
        <v>6.2326095499999998E-2</v>
      </c>
      <c r="Q93" s="18">
        <v>203.35389908399998</v>
      </c>
      <c r="R93" s="18">
        <v>42.160783027500003</v>
      </c>
      <c r="S93" s="18"/>
      <c r="T93" s="19"/>
      <c r="U93" s="18"/>
      <c r="V93" s="18"/>
      <c r="W93" s="18"/>
      <c r="X93" s="18"/>
      <c r="Y93" s="18"/>
      <c r="Z93" s="18"/>
    </row>
    <row r="94" spans="1:26">
      <c r="A94" s="18" t="s">
        <v>193</v>
      </c>
      <c r="B94" s="18" t="s">
        <v>200</v>
      </c>
      <c r="C94" s="48" t="s">
        <v>390</v>
      </c>
      <c r="D94" s="18">
        <v>257202</v>
      </c>
      <c r="E94" s="18">
        <v>199992.99573000002</v>
      </c>
      <c r="F94" s="18">
        <v>139995.09701100001</v>
      </c>
      <c r="G94" s="18">
        <v>29998.949359500002</v>
      </c>
      <c r="H94" s="18">
        <v>29998.949359500002</v>
      </c>
      <c r="I94" s="18">
        <v>5144.04</v>
      </c>
      <c r="J94" s="18">
        <v>5953.3112700000001</v>
      </c>
      <c r="K94" s="18">
        <v>595.33112700000004</v>
      </c>
      <c r="L94" s="18">
        <v>16119</v>
      </c>
      <c r="M94" s="46">
        <v>29929.5</v>
      </c>
      <c r="N94" s="18">
        <v>101.75259357360001</v>
      </c>
      <c r="O94" s="18">
        <v>64.194838547499998</v>
      </c>
      <c r="P94" s="18">
        <v>6.1486852800000005E-2</v>
      </c>
      <c r="Q94" s="18">
        <v>200.7365476608</v>
      </c>
      <c r="R94" s="18">
        <v>42.4064157165</v>
      </c>
      <c r="S94" s="18"/>
      <c r="T94" s="19"/>
      <c r="U94" s="18"/>
      <c r="V94" s="18"/>
      <c r="W94" s="18"/>
      <c r="X94" s="18"/>
      <c r="Y94" s="18"/>
      <c r="Z94" s="18"/>
    </row>
    <row r="95" spans="1:26">
      <c r="A95" s="18" t="s">
        <v>193</v>
      </c>
      <c r="B95" s="18" t="s">
        <v>201</v>
      </c>
      <c r="C95" s="18" t="s">
        <v>391</v>
      </c>
      <c r="D95" s="18">
        <v>159894</v>
      </c>
      <c r="E95" s="18">
        <v>141656.49036</v>
      </c>
      <c r="F95" s="18">
        <f t="shared" si="4"/>
        <v>99159.543251999989</v>
      </c>
      <c r="G95" s="18">
        <f t="shared" si="5"/>
        <v>21248.473554</v>
      </c>
      <c r="H95" s="18">
        <f t="shared" si="6"/>
        <v>21248.473554</v>
      </c>
      <c r="I95" s="18">
        <v>3197.88</v>
      </c>
      <c r="J95" s="18">
        <v>4326.73164</v>
      </c>
      <c r="K95" s="18">
        <f t="shared" si="7"/>
        <v>432.67316400000004</v>
      </c>
      <c r="L95" s="18">
        <v>10692</v>
      </c>
      <c r="M95" s="46">
        <v>0</v>
      </c>
      <c r="N95" s="18">
        <v>72.175268635199998</v>
      </c>
      <c r="O95" s="18">
        <v>45.570639006999997</v>
      </c>
      <c r="P95" s="18">
        <v>4.3579019699999999E-2</v>
      </c>
      <c r="Q95" s="18">
        <v>142.14403078559999</v>
      </c>
      <c r="R95" s="18">
        <v>29.969687178000001</v>
      </c>
      <c r="S95" s="18"/>
      <c r="T95" s="19"/>
      <c r="U95" s="18"/>
      <c r="V95" s="18"/>
      <c r="W95" s="18"/>
      <c r="X95" s="18"/>
      <c r="Y95" s="18"/>
      <c r="Z95" s="18"/>
    </row>
    <row r="96" spans="1:26">
      <c r="A96" s="18" t="s">
        <v>202</v>
      </c>
      <c r="B96" s="18" t="s">
        <v>203</v>
      </c>
      <c r="C96" s="18" t="s">
        <v>392</v>
      </c>
      <c r="D96" s="18">
        <v>1514268</v>
      </c>
      <c r="E96" s="18">
        <v>746852.12028000003</v>
      </c>
      <c r="F96" s="18">
        <f t="shared" si="4"/>
        <v>522796.48419599998</v>
      </c>
      <c r="G96" s="18">
        <f t="shared" si="5"/>
        <v>112027.818042</v>
      </c>
      <c r="H96" s="18">
        <f t="shared" si="6"/>
        <v>112027.818042</v>
      </c>
      <c r="I96" s="18">
        <v>30285.360000000001</v>
      </c>
      <c r="J96" s="18">
        <v>31481.631720000001</v>
      </c>
      <c r="K96" s="18">
        <f t="shared" si="7"/>
        <v>3148.1631720000005</v>
      </c>
      <c r="L96" s="18">
        <v>175770</v>
      </c>
      <c r="M96" s="46">
        <v>529993.79999999993</v>
      </c>
      <c r="N96" s="18">
        <v>389.0889351216</v>
      </c>
      <c r="O96" s="18">
        <v>277.18255325929999</v>
      </c>
      <c r="P96" s="18">
        <v>0.2319297766</v>
      </c>
      <c r="Q96" s="18">
        <v>751.11937346879995</v>
      </c>
      <c r="R96" s="18">
        <v>168.75288473399999</v>
      </c>
      <c r="S96" s="18"/>
      <c r="T96" s="19"/>
      <c r="U96" s="18"/>
      <c r="V96" s="18"/>
      <c r="W96" s="18"/>
      <c r="X96" s="18"/>
      <c r="Y96" s="18"/>
      <c r="Z96" s="18"/>
    </row>
    <row r="97" spans="1:26">
      <c r="A97" s="18" t="s">
        <v>202</v>
      </c>
      <c r="B97" s="18" t="s">
        <v>204</v>
      </c>
      <c r="C97" s="18" t="s">
        <v>393</v>
      </c>
      <c r="D97" s="18">
        <v>135324</v>
      </c>
      <c r="E97" s="18">
        <v>126181.51056</v>
      </c>
      <c r="F97" s="18">
        <f t="shared" si="4"/>
        <v>88327.057391999988</v>
      </c>
      <c r="G97" s="18">
        <f t="shared" si="5"/>
        <v>18927.226584</v>
      </c>
      <c r="H97" s="18">
        <f t="shared" si="6"/>
        <v>18927.226584</v>
      </c>
      <c r="I97" s="18">
        <v>2706.48</v>
      </c>
      <c r="J97" s="18">
        <v>3864.8534399999999</v>
      </c>
      <c r="K97" s="18">
        <f t="shared" si="7"/>
        <v>386.485344</v>
      </c>
      <c r="L97" s="18">
        <v>2511</v>
      </c>
      <c r="M97" s="46">
        <v>0</v>
      </c>
      <c r="N97" s="18">
        <v>64.288689919199996</v>
      </c>
      <c r="O97" s="18">
        <v>248.64858557069999</v>
      </c>
      <c r="P97" s="18">
        <v>3.8820992700000001E-2</v>
      </c>
      <c r="Q97" s="18">
        <v>126.5996376576</v>
      </c>
      <c r="R97" s="18">
        <v>26.189177688000001</v>
      </c>
      <c r="S97" s="18"/>
      <c r="T97" s="19"/>
      <c r="U97" s="18"/>
      <c r="V97" s="18"/>
      <c r="W97" s="18"/>
      <c r="X97" s="18"/>
      <c r="Y97" s="18"/>
      <c r="Z97" s="18"/>
    </row>
    <row r="98" spans="1:26">
      <c r="A98" s="18" t="s">
        <v>202</v>
      </c>
      <c r="B98" s="18" t="s">
        <v>205</v>
      </c>
      <c r="C98" s="48" t="s">
        <v>394</v>
      </c>
      <c r="D98" s="18">
        <v>158814</v>
      </c>
      <c r="E98" s="18">
        <v>151016.23259999999</v>
      </c>
      <c r="F98" s="18">
        <v>105711.36281999999</v>
      </c>
      <c r="G98" s="18">
        <v>22652.434889999997</v>
      </c>
      <c r="H98" s="18">
        <v>22652.434889999997</v>
      </c>
      <c r="I98" s="18">
        <v>3176.2799999999997</v>
      </c>
      <c r="J98" s="18">
        <v>4621.4874</v>
      </c>
      <c r="K98" s="18">
        <v>462.14873999999998</v>
      </c>
      <c r="L98" s="18">
        <v>0</v>
      </c>
      <c r="M98" s="46">
        <v>0</v>
      </c>
      <c r="N98" s="18">
        <v>76.93267788</v>
      </c>
      <c r="O98" s="18">
        <v>48.570009389200003</v>
      </c>
      <c r="P98" s="18">
        <v>4.6460622600000001E-2</v>
      </c>
      <c r="Q98" s="18">
        <v>151.50919125600001</v>
      </c>
      <c r="R98" s="18">
        <v>31.12516179</v>
      </c>
      <c r="S98" s="18"/>
      <c r="T98" s="19"/>
      <c r="U98" s="18"/>
      <c r="V98" s="18"/>
      <c r="W98" s="18"/>
      <c r="X98" s="18"/>
      <c r="Y98" s="18"/>
      <c r="Z98" s="18"/>
    </row>
    <row r="99" spans="1:26">
      <c r="A99" s="18" t="s">
        <v>202</v>
      </c>
      <c r="B99" s="18" t="s">
        <v>206</v>
      </c>
      <c r="C99" s="18" t="s">
        <v>395</v>
      </c>
      <c r="D99" s="18">
        <v>308853</v>
      </c>
      <c r="E99" s="18">
        <v>263429.98929</v>
      </c>
      <c r="F99" s="18">
        <f t="shared" si="4"/>
        <v>184400.99250299999</v>
      </c>
      <c r="G99" s="18">
        <f t="shared" si="5"/>
        <v>39514.498393499998</v>
      </c>
      <c r="H99" s="18">
        <f t="shared" si="6"/>
        <v>39514.498393499998</v>
      </c>
      <c r="I99" s="18">
        <v>6177.06</v>
      </c>
      <c r="J99" s="18">
        <v>8051.7977099999998</v>
      </c>
      <c r="K99" s="18">
        <f t="shared" si="7"/>
        <v>805.17977100000007</v>
      </c>
      <c r="L99" s="18">
        <v>31320</v>
      </c>
      <c r="M99" s="46">
        <v>0</v>
      </c>
      <c r="N99" s="18">
        <v>134.2454250168</v>
      </c>
      <c r="O99" s="18">
        <v>84.770295067500001</v>
      </c>
      <c r="P99" s="18">
        <v>8.1042705000000007E-2</v>
      </c>
      <c r="Q99" s="18">
        <v>264.36376401839999</v>
      </c>
      <c r="R99" s="18">
        <v>56.562235834500001</v>
      </c>
      <c r="S99" s="18"/>
      <c r="T99" s="19"/>
      <c r="U99" s="18"/>
      <c r="V99" s="18"/>
      <c r="W99" s="18"/>
      <c r="X99" s="18"/>
      <c r="Y99" s="18"/>
      <c r="Z99" s="18"/>
    </row>
    <row r="100" spans="1:26">
      <c r="A100" s="18" t="s">
        <v>202</v>
      </c>
      <c r="B100" s="18" t="s">
        <v>207</v>
      </c>
      <c r="C100" s="48" t="s">
        <v>396</v>
      </c>
      <c r="D100" s="18">
        <v>324783</v>
      </c>
      <c r="E100" s="18">
        <v>301628.6667</v>
      </c>
      <c r="F100" s="18">
        <v>211140.06669000001</v>
      </c>
      <c r="G100" s="18">
        <v>45244.300004999997</v>
      </c>
      <c r="H100" s="18">
        <v>45244.300004999997</v>
      </c>
      <c r="I100" s="18">
        <v>6495.66</v>
      </c>
      <c r="J100" s="18">
        <v>9228.2733000000007</v>
      </c>
      <c r="K100" s="18">
        <v>922.82733000000007</v>
      </c>
      <c r="L100" s="18">
        <v>0</v>
      </c>
      <c r="M100" s="46">
        <v>7430.4000000000005</v>
      </c>
      <c r="N100" s="18">
        <v>153.6577911</v>
      </c>
      <c r="O100" s="18">
        <v>97.008339227699992</v>
      </c>
      <c r="P100" s="18">
        <v>9.2796447700000007E-2</v>
      </c>
      <c r="Q100" s="18">
        <v>302.627876652</v>
      </c>
      <c r="R100" s="18">
        <v>62.177661854999997</v>
      </c>
      <c r="S100" s="18"/>
      <c r="T100" s="19"/>
      <c r="U100" s="18"/>
      <c r="V100" s="18"/>
      <c r="W100" s="18"/>
      <c r="X100" s="18"/>
      <c r="Y100" s="18"/>
      <c r="Z100" s="18"/>
    </row>
    <row r="101" spans="1:26">
      <c r="A101" s="18" t="s">
        <v>202</v>
      </c>
      <c r="B101" s="18" t="s">
        <v>208</v>
      </c>
      <c r="C101" s="18" t="s">
        <v>397</v>
      </c>
      <c r="D101" s="18">
        <v>198396</v>
      </c>
      <c r="E101" s="18">
        <v>188654.75640000001</v>
      </c>
      <c r="F101" s="18">
        <f t="shared" si="4"/>
        <v>132058.32948000001</v>
      </c>
      <c r="G101" s="18">
        <f t="shared" si="5"/>
        <v>28298.213460000003</v>
      </c>
      <c r="H101" s="18">
        <f t="shared" si="6"/>
        <v>28298.213460000003</v>
      </c>
      <c r="I101" s="18">
        <v>3967.92</v>
      </c>
      <c r="J101" s="18">
        <v>5773.3235999999997</v>
      </c>
      <c r="K101" s="18">
        <f t="shared" si="7"/>
        <v>577.33235999999999</v>
      </c>
      <c r="L101" s="18">
        <v>0</v>
      </c>
      <c r="M101" s="46">
        <v>0</v>
      </c>
      <c r="N101" s="18">
        <v>96.106990319999994</v>
      </c>
      <c r="O101" s="18">
        <v>60.675353449900001</v>
      </c>
      <c r="P101" s="18">
        <v>5.8040233900000002E-2</v>
      </c>
      <c r="Q101" s="18">
        <v>189.27057758399999</v>
      </c>
      <c r="R101" s="18">
        <v>38.88264006</v>
      </c>
      <c r="S101" s="18"/>
      <c r="T101" s="19"/>
      <c r="U101" s="18"/>
      <c r="V101" s="18"/>
      <c r="W101" s="18"/>
      <c r="X101" s="18"/>
      <c r="Y101" s="18"/>
      <c r="Z101" s="18"/>
    </row>
    <row r="102" spans="1:26">
      <c r="A102" s="18" t="s">
        <v>202</v>
      </c>
      <c r="B102" s="18" t="s">
        <v>209</v>
      </c>
      <c r="C102" s="18" t="s">
        <v>398</v>
      </c>
      <c r="D102" s="18">
        <v>187839</v>
      </c>
      <c r="E102" s="18">
        <v>176970.63545999999</v>
      </c>
      <c r="F102" s="18">
        <f t="shared" si="4"/>
        <v>123879.44482199999</v>
      </c>
      <c r="G102" s="18">
        <f t="shared" si="5"/>
        <v>26545.595318999996</v>
      </c>
      <c r="H102" s="18">
        <f t="shared" si="6"/>
        <v>26545.595318999996</v>
      </c>
      <c r="I102" s="18">
        <v>3756.78</v>
      </c>
      <c r="J102" s="18">
        <v>5421.0335400000004</v>
      </c>
      <c r="K102" s="18">
        <f t="shared" si="7"/>
        <v>542.10335400000008</v>
      </c>
      <c r="L102" s="18">
        <v>1647</v>
      </c>
      <c r="M102" s="46">
        <v>0</v>
      </c>
      <c r="N102" s="18">
        <v>90.162664747199997</v>
      </c>
      <c r="O102" s="18">
        <v>56.925341118200002</v>
      </c>
      <c r="P102" s="18">
        <v>5.4446900700000002E-2</v>
      </c>
      <c r="Q102" s="18">
        <v>177.55254326159999</v>
      </c>
      <c r="R102" s="18">
        <v>36.594707282999998</v>
      </c>
      <c r="S102" s="18"/>
      <c r="T102" s="19"/>
      <c r="U102" s="18"/>
      <c r="V102" s="18"/>
      <c r="W102" s="18"/>
      <c r="X102" s="18"/>
      <c r="Y102" s="18"/>
      <c r="Z102" s="18"/>
    </row>
    <row r="103" spans="1:26">
      <c r="A103" s="18" t="s">
        <v>202</v>
      </c>
      <c r="B103" s="18" t="s">
        <v>210</v>
      </c>
      <c r="C103" s="18" t="s">
        <v>399</v>
      </c>
      <c r="D103" s="18">
        <v>139806</v>
      </c>
      <c r="E103" s="18">
        <v>132941.52540000001</v>
      </c>
      <c r="F103" s="18">
        <f t="shared" si="4"/>
        <v>93059.067779999998</v>
      </c>
      <c r="G103" s="18">
        <f t="shared" si="5"/>
        <v>19941.228810000001</v>
      </c>
      <c r="H103" s="18">
        <f t="shared" si="6"/>
        <v>19941.228810000001</v>
      </c>
      <c r="I103" s="18">
        <v>2796.12</v>
      </c>
      <c r="J103" s="18">
        <v>4068.3546000000001</v>
      </c>
      <c r="K103" s="18">
        <f t="shared" si="7"/>
        <v>406.83546000000001</v>
      </c>
      <c r="L103" s="18">
        <v>0</v>
      </c>
      <c r="M103" s="46">
        <v>0</v>
      </c>
      <c r="N103" s="18">
        <v>67.724822520000004</v>
      </c>
      <c r="O103" s="18">
        <v>42.756801873100002</v>
      </c>
      <c r="P103" s="18">
        <v>4.0899881800000003E-2</v>
      </c>
      <c r="Q103" s="18">
        <v>133.37548322399999</v>
      </c>
      <c r="R103" s="18">
        <v>27.399878910000002</v>
      </c>
      <c r="S103" s="18"/>
      <c r="T103" s="19"/>
      <c r="U103" s="18"/>
      <c r="V103" s="18"/>
      <c r="W103" s="18"/>
      <c r="X103" s="18"/>
      <c r="Y103" s="18"/>
      <c r="Z103" s="18"/>
    </row>
    <row r="104" spans="1:26">
      <c r="A104" s="18" t="s">
        <v>211</v>
      </c>
      <c r="B104" s="18" t="s">
        <v>212</v>
      </c>
      <c r="C104" s="48" t="s">
        <v>297</v>
      </c>
      <c r="D104" s="18">
        <v>1133487</v>
      </c>
      <c r="E104" s="18">
        <v>813396.58596000005</v>
      </c>
      <c r="F104" s="18">
        <v>569377.61017200002</v>
      </c>
      <c r="G104" s="18">
        <v>122009.48789399999</v>
      </c>
      <c r="H104" s="18">
        <v>122009.48789399999</v>
      </c>
      <c r="I104" s="18">
        <v>22669.74</v>
      </c>
      <c r="J104" s="18">
        <v>27278.600039999998</v>
      </c>
      <c r="K104" s="18">
        <v>2727.8600040000001</v>
      </c>
      <c r="L104" s="18">
        <v>39042</v>
      </c>
      <c r="M104" s="46">
        <v>231125.4</v>
      </c>
      <c r="N104" s="18">
        <v>416.74313002320002</v>
      </c>
      <c r="O104" s="18">
        <v>263.92971713060001</v>
      </c>
      <c r="P104" s="18">
        <v>0.2508413679</v>
      </c>
      <c r="Q104" s="18">
        <v>816.70231154160001</v>
      </c>
      <c r="R104" s="18">
        <v>171.175310478</v>
      </c>
      <c r="S104" s="18"/>
      <c r="T104" s="19"/>
      <c r="U104" s="18"/>
      <c r="V104" s="18"/>
      <c r="W104" s="18"/>
      <c r="X104" s="18"/>
      <c r="Y104" s="18"/>
      <c r="Z104" s="18"/>
    </row>
    <row r="105" spans="1:26">
      <c r="A105" s="18" t="s">
        <v>211</v>
      </c>
      <c r="B105" s="18" t="s">
        <v>213</v>
      </c>
      <c r="C105" s="18" t="s">
        <v>400</v>
      </c>
      <c r="D105" s="18">
        <v>248940</v>
      </c>
      <c r="E105" s="18">
        <v>236717.046</v>
      </c>
      <c r="F105" s="18">
        <f t="shared" si="4"/>
        <v>165701.93219999998</v>
      </c>
      <c r="G105" s="18">
        <f t="shared" si="5"/>
        <v>35507.556899999996</v>
      </c>
      <c r="H105" s="18">
        <f t="shared" si="6"/>
        <v>35507.556899999996</v>
      </c>
      <c r="I105" s="18">
        <v>4978.8</v>
      </c>
      <c r="J105" s="18">
        <v>7244.1540000000005</v>
      </c>
      <c r="K105" s="18">
        <f t="shared" si="7"/>
        <v>724.41540000000009</v>
      </c>
      <c r="L105" s="18">
        <v>0</v>
      </c>
      <c r="M105" s="46">
        <v>0</v>
      </c>
      <c r="N105" s="18">
        <v>120.5915148</v>
      </c>
      <c r="O105" s="18">
        <v>76.133200708800004</v>
      </c>
      <c r="P105" s="18">
        <v>7.2826749699999999E-2</v>
      </c>
      <c r="Q105" s="18">
        <v>237.48975576000001</v>
      </c>
      <c r="R105" s="18">
        <v>48.788505899999997</v>
      </c>
      <c r="S105" s="18"/>
      <c r="T105" s="19"/>
      <c r="U105" s="18"/>
      <c r="V105" s="18"/>
      <c r="W105" s="18"/>
      <c r="X105" s="18"/>
      <c r="Y105" s="18"/>
      <c r="Z105" s="18"/>
    </row>
    <row r="106" spans="1:26">
      <c r="A106" s="18" t="s">
        <v>211</v>
      </c>
      <c r="B106" s="18" t="s">
        <v>214</v>
      </c>
      <c r="C106" s="18" t="s">
        <v>401</v>
      </c>
      <c r="D106" s="18">
        <v>107730</v>
      </c>
      <c r="E106" s="18">
        <v>102440.45699999999</v>
      </c>
      <c r="F106" s="18">
        <f t="shared" si="4"/>
        <v>71708.319899999988</v>
      </c>
      <c r="G106" s="18">
        <f t="shared" si="5"/>
        <v>15366.068549999998</v>
      </c>
      <c r="H106" s="18">
        <f t="shared" si="6"/>
        <v>15366.068549999998</v>
      </c>
      <c r="I106" s="18">
        <v>2154.6</v>
      </c>
      <c r="J106" s="18">
        <v>3134.9430000000002</v>
      </c>
      <c r="K106" s="18">
        <f t="shared" si="7"/>
        <v>313.49430000000007</v>
      </c>
      <c r="L106" s="18">
        <v>0</v>
      </c>
      <c r="M106" s="46">
        <v>0</v>
      </c>
      <c r="N106" s="18">
        <v>52.186566599999999</v>
      </c>
      <c r="O106" s="18">
        <v>32.947014189599997</v>
      </c>
      <c r="P106" s="18">
        <v>3.1516131400000001E-2</v>
      </c>
      <c r="Q106" s="18">
        <v>102.77485092000001</v>
      </c>
      <c r="R106" s="18">
        <v>21.113464050000001</v>
      </c>
      <c r="S106" s="18"/>
      <c r="T106" s="19"/>
      <c r="U106" s="18"/>
      <c r="V106" s="18"/>
      <c r="W106" s="18"/>
      <c r="X106" s="18"/>
      <c r="Y106" s="18"/>
      <c r="Z106" s="18"/>
    </row>
    <row r="107" spans="1:26">
      <c r="A107" s="18" t="s">
        <v>211</v>
      </c>
      <c r="B107" s="18" t="s">
        <v>215</v>
      </c>
      <c r="C107" s="18" t="s">
        <v>402</v>
      </c>
      <c r="D107" s="18">
        <v>256230</v>
      </c>
      <c r="E107" s="18">
        <v>243649.10699999999</v>
      </c>
      <c r="F107" s="18">
        <f t="shared" si="4"/>
        <v>170554.3749</v>
      </c>
      <c r="G107" s="18">
        <f t="shared" si="5"/>
        <v>36547.366049999997</v>
      </c>
      <c r="H107" s="18">
        <f t="shared" si="6"/>
        <v>36547.366049999997</v>
      </c>
      <c r="I107" s="18">
        <v>5124.6000000000004</v>
      </c>
      <c r="J107" s="18">
        <v>7456.2929999999997</v>
      </c>
      <c r="K107" s="18">
        <f t="shared" si="7"/>
        <v>745.62930000000006</v>
      </c>
      <c r="L107" s="18">
        <v>0</v>
      </c>
      <c r="M107" s="46">
        <v>0</v>
      </c>
      <c r="N107" s="18">
        <v>124.1229366</v>
      </c>
      <c r="O107" s="18">
        <v>78.362697909600001</v>
      </c>
      <c r="P107" s="18">
        <v>7.4959420299999996E-2</v>
      </c>
      <c r="Q107" s="18">
        <v>244.44444492</v>
      </c>
      <c r="R107" s="18">
        <v>50.217236550000003</v>
      </c>
      <c r="S107" s="18"/>
      <c r="T107" s="19"/>
      <c r="U107" s="18"/>
      <c r="V107" s="18"/>
      <c r="W107" s="18"/>
      <c r="X107" s="18"/>
      <c r="Y107" s="18"/>
      <c r="Z107" s="18"/>
    </row>
    <row r="108" spans="1:26">
      <c r="A108" s="18" t="s">
        <v>211</v>
      </c>
      <c r="B108" s="18" t="s">
        <v>216</v>
      </c>
      <c r="C108" s="18" t="s">
        <v>403</v>
      </c>
      <c r="D108" s="18">
        <v>321732</v>
      </c>
      <c r="E108" s="18">
        <v>201320.58168</v>
      </c>
      <c r="F108" s="18">
        <f t="shared" si="4"/>
        <v>140924.40717599998</v>
      </c>
      <c r="G108" s="18">
        <f t="shared" si="5"/>
        <v>30198.087251999998</v>
      </c>
      <c r="H108" s="18">
        <f t="shared" si="6"/>
        <v>30198.087251999998</v>
      </c>
      <c r="I108" s="18">
        <v>6434.64</v>
      </c>
      <c r="J108" s="18">
        <v>6196.5583200000001</v>
      </c>
      <c r="K108" s="18">
        <f t="shared" si="7"/>
        <v>619.65583200000003</v>
      </c>
      <c r="L108" s="18">
        <v>85212</v>
      </c>
      <c r="M108" s="46">
        <v>22521.24</v>
      </c>
      <c r="N108" s="18">
        <v>102.74416565760001</v>
      </c>
      <c r="O108" s="18">
        <v>64.933021600700002</v>
      </c>
      <c r="P108" s="18">
        <v>6.1946133899999999E-2</v>
      </c>
      <c r="Q108" s="18">
        <v>202.22668889280001</v>
      </c>
      <c r="R108" s="18">
        <v>47.706946164000001</v>
      </c>
      <c r="S108" s="18"/>
      <c r="T108" s="19"/>
      <c r="U108" s="18"/>
      <c r="V108" s="18"/>
      <c r="W108" s="18"/>
      <c r="X108" s="18"/>
      <c r="Y108" s="18"/>
      <c r="Z108" s="18"/>
    </row>
    <row r="109" spans="1:26">
      <c r="A109" s="18" t="s">
        <v>217</v>
      </c>
      <c r="B109" s="18" t="s">
        <v>218</v>
      </c>
      <c r="C109" s="18" t="s">
        <v>404</v>
      </c>
      <c r="D109" s="18">
        <v>385263</v>
      </c>
      <c r="E109" s="18">
        <v>264301.97589</v>
      </c>
      <c r="F109" s="18">
        <f t="shared" si="4"/>
        <v>185011.38312299998</v>
      </c>
      <c r="G109" s="18">
        <f t="shared" si="5"/>
        <v>39645.296383499997</v>
      </c>
      <c r="H109" s="18">
        <f t="shared" si="6"/>
        <v>39645.296383499997</v>
      </c>
      <c r="I109" s="18">
        <v>7705.26</v>
      </c>
      <c r="J109" s="18">
        <v>8078.9651100000001</v>
      </c>
      <c r="K109" s="18">
        <f t="shared" si="7"/>
        <v>807.89651100000003</v>
      </c>
      <c r="L109" s="18">
        <v>8694</v>
      </c>
      <c r="M109" s="46">
        <v>96315.75</v>
      </c>
      <c r="N109" s="18">
        <v>134.65556840880001</v>
      </c>
      <c r="O109" s="18">
        <v>85.016659219900006</v>
      </c>
      <c r="P109" s="18">
        <v>8.1311263499999994E-2</v>
      </c>
      <c r="Q109" s="18">
        <v>265.37602231440002</v>
      </c>
      <c r="R109" s="18">
        <v>55.244292664500001</v>
      </c>
      <c r="S109" s="18"/>
      <c r="T109" s="19"/>
      <c r="U109" s="18"/>
      <c r="V109" s="18"/>
      <c r="W109" s="18"/>
      <c r="X109" s="18"/>
      <c r="Y109" s="18"/>
      <c r="Z109" s="18"/>
    </row>
    <row r="110" spans="1:26">
      <c r="A110" s="18" t="s">
        <v>217</v>
      </c>
      <c r="B110" s="18" t="s">
        <v>219</v>
      </c>
      <c r="C110" s="18" t="s">
        <v>405</v>
      </c>
      <c r="D110" s="18">
        <v>489942</v>
      </c>
      <c r="E110" s="18">
        <v>310422.35178000003</v>
      </c>
      <c r="F110" s="18">
        <f t="shared" si="4"/>
        <v>217295.64624600002</v>
      </c>
      <c r="G110" s="18">
        <f t="shared" si="5"/>
        <v>46563.352767000004</v>
      </c>
      <c r="H110" s="18">
        <f t="shared" si="6"/>
        <v>46563.352767000004</v>
      </c>
      <c r="I110" s="18">
        <v>9798.84</v>
      </c>
      <c r="J110" s="18">
        <v>9509.7742199999993</v>
      </c>
      <c r="K110" s="18">
        <f t="shared" si="7"/>
        <v>950.97742199999993</v>
      </c>
      <c r="L110" s="18">
        <v>37746</v>
      </c>
      <c r="M110" s="46">
        <v>122485.5</v>
      </c>
      <c r="N110" s="18">
        <v>158.22175728959999</v>
      </c>
      <c r="O110" s="18">
        <v>99.920497551899999</v>
      </c>
      <c r="P110" s="18">
        <v>9.5505346000000005E-2</v>
      </c>
      <c r="Q110" s="18">
        <v>311.76832862880002</v>
      </c>
      <c r="R110" s="18">
        <v>66.896418968999996</v>
      </c>
      <c r="S110" s="18"/>
      <c r="T110" s="19"/>
      <c r="U110" s="18"/>
      <c r="V110" s="18"/>
      <c r="W110" s="18"/>
      <c r="X110" s="18"/>
      <c r="Y110" s="18"/>
      <c r="Z110" s="18"/>
    </row>
    <row r="111" spans="1:26">
      <c r="A111" s="18" t="s">
        <v>217</v>
      </c>
      <c r="B111" s="18" t="s">
        <v>220</v>
      </c>
      <c r="C111" s="18" t="s">
        <v>406</v>
      </c>
      <c r="D111" s="18">
        <v>592056</v>
      </c>
      <c r="E111" s="18">
        <v>378880.31663999998</v>
      </c>
      <c r="F111" s="18">
        <f t="shared" si="4"/>
        <v>265216.22164799995</v>
      </c>
      <c r="G111" s="18">
        <f t="shared" si="5"/>
        <v>56832.047495999992</v>
      </c>
      <c r="H111" s="18">
        <f t="shared" si="6"/>
        <v>56832.047495999992</v>
      </c>
      <c r="I111" s="18">
        <v>11841.12</v>
      </c>
      <c r="J111" s="18">
        <v>12468.699360000001</v>
      </c>
      <c r="K111" s="18">
        <f t="shared" si="7"/>
        <v>1246.8699360000001</v>
      </c>
      <c r="L111" s="18">
        <v>11529</v>
      </c>
      <c r="M111" s="46">
        <v>177616.8</v>
      </c>
      <c r="N111" s="18">
        <v>193.88288958480001</v>
      </c>
      <c r="O111" s="18">
        <v>122.7071203225</v>
      </c>
      <c r="P111" s="18">
        <v>0.11678269719999999</v>
      </c>
      <c r="Q111" s="18">
        <v>380.53226485440001</v>
      </c>
      <c r="R111" s="18">
        <v>79.317487872000001</v>
      </c>
      <c r="S111" s="18"/>
      <c r="T111" s="19"/>
      <c r="U111" s="18"/>
      <c r="V111" s="18"/>
      <c r="W111" s="18"/>
      <c r="X111" s="18"/>
      <c r="Y111" s="18"/>
      <c r="Z111" s="18"/>
    </row>
    <row r="112" spans="1:26">
      <c r="A112" s="18" t="s">
        <v>217</v>
      </c>
      <c r="B112" s="18" t="s">
        <v>221</v>
      </c>
      <c r="C112" s="18" t="s">
        <v>407</v>
      </c>
      <c r="D112" s="18">
        <v>1329426</v>
      </c>
      <c r="E112" s="18">
        <v>588271.005</v>
      </c>
      <c r="F112" s="18">
        <f t="shared" si="4"/>
        <v>411789.7035</v>
      </c>
      <c r="G112" s="18">
        <f t="shared" si="5"/>
        <v>88240.650750000001</v>
      </c>
      <c r="H112" s="18">
        <f t="shared" si="6"/>
        <v>88240.650750000001</v>
      </c>
      <c r="I112" s="18">
        <v>26588.52</v>
      </c>
      <c r="J112" s="18">
        <v>21935.528999999999</v>
      </c>
      <c r="K112" s="18">
        <f t="shared" si="7"/>
        <v>2193.5529000000001</v>
      </c>
      <c r="L112" s="18">
        <v>94878</v>
      </c>
      <c r="M112" s="46">
        <v>598241.70000000007</v>
      </c>
      <c r="N112" s="18">
        <v>303.65861299199997</v>
      </c>
      <c r="O112" s="18">
        <v>193.09557027599999</v>
      </c>
      <c r="P112" s="18">
        <v>0.1819684275</v>
      </c>
      <c r="Q112" s="18">
        <v>591.76546380000002</v>
      </c>
      <c r="R112" s="18">
        <v>129.59524178999999</v>
      </c>
      <c r="S112" s="18"/>
      <c r="T112" s="19"/>
      <c r="U112" s="18"/>
      <c r="V112" s="18"/>
      <c r="W112" s="18"/>
      <c r="X112" s="18"/>
      <c r="Y112" s="18"/>
      <c r="Z112" s="18"/>
    </row>
    <row r="113" spans="1:26">
      <c r="A113" s="18" t="s">
        <v>217</v>
      </c>
      <c r="B113" s="18" t="s">
        <v>222</v>
      </c>
      <c r="C113" s="18" t="s">
        <v>408</v>
      </c>
      <c r="D113" s="18">
        <v>359235</v>
      </c>
      <c r="E113" s="18">
        <v>310943.03895000002</v>
      </c>
      <c r="F113" s="18">
        <f t="shared" si="4"/>
        <v>217660.12726499999</v>
      </c>
      <c r="G113" s="18">
        <f t="shared" si="5"/>
        <v>46641.4558425</v>
      </c>
      <c r="H113" s="18">
        <f t="shared" si="6"/>
        <v>46641.4558425</v>
      </c>
      <c r="I113" s="18">
        <v>7184.7</v>
      </c>
      <c r="J113" s="18">
        <v>9494.5810500000007</v>
      </c>
      <c r="K113" s="18">
        <f t="shared" si="7"/>
        <v>949.45810500000016</v>
      </c>
      <c r="L113" s="18">
        <v>31509</v>
      </c>
      <c r="M113" s="46">
        <v>0</v>
      </c>
      <c r="N113" s="18">
        <v>158.43970202400001</v>
      </c>
      <c r="O113" s="18">
        <v>100.04127351149999</v>
      </c>
      <c r="P113" s="18">
        <v>9.5657436700000001E-2</v>
      </c>
      <c r="Q113" s="18">
        <v>312.03234169199999</v>
      </c>
      <c r="R113" s="18">
        <v>66.367232347500007</v>
      </c>
      <c r="S113" s="18"/>
      <c r="T113" s="19"/>
      <c r="U113" s="18"/>
      <c r="V113" s="18"/>
      <c r="W113" s="18"/>
      <c r="X113" s="18"/>
      <c r="Y113" s="18"/>
      <c r="Z113" s="18"/>
    </row>
    <row r="114" spans="1:26">
      <c r="A114" s="18" t="s">
        <v>217</v>
      </c>
      <c r="B114" s="18" t="s">
        <v>223</v>
      </c>
      <c r="C114" s="18" t="s">
        <v>409</v>
      </c>
      <c r="D114" s="18">
        <v>557388</v>
      </c>
      <c r="E114" s="18">
        <v>513226.14876000001</v>
      </c>
      <c r="F114" s="18">
        <f t="shared" si="4"/>
        <v>359258.30413199996</v>
      </c>
      <c r="G114" s="18">
        <f t="shared" si="5"/>
        <v>76983.922313999996</v>
      </c>
      <c r="H114" s="18">
        <f t="shared" si="6"/>
        <v>76983.922313999996</v>
      </c>
      <c r="I114" s="18">
        <v>11147.76</v>
      </c>
      <c r="J114" s="18">
        <v>15735.063239999999</v>
      </c>
      <c r="K114" s="18">
        <f t="shared" si="7"/>
        <v>1573.5063239999999</v>
      </c>
      <c r="L114" s="18">
        <v>17226</v>
      </c>
      <c r="M114" s="46">
        <v>0</v>
      </c>
      <c r="N114" s="18">
        <v>261.51248049119999</v>
      </c>
      <c r="O114" s="18">
        <v>165.1218441785</v>
      </c>
      <c r="P114" s="18">
        <v>0.15790295779999999</v>
      </c>
      <c r="Q114" s="18">
        <v>514.9437744096</v>
      </c>
      <c r="R114" s="18">
        <v>107.031173958</v>
      </c>
      <c r="S114" s="18"/>
      <c r="T114" s="19"/>
      <c r="U114" s="18"/>
      <c r="V114" s="18"/>
      <c r="W114" s="18"/>
      <c r="X114" s="18"/>
      <c r="Y114" s="18"/>
      <c r="Z114" s="18"/>
    </row>
    <row r="115" spans="1:26">
      <c r="A115" s="18" t="s">
        <v>217</v>
      </c>
      <c r="B115" s="18" t="s">
        <v>224</v>
      </c>
      <c r="C115" s="18" t="s">
        <v>410</v>
      </c>
      <c r="D115" s="18">
        <v>216243</v>
      </c>
      <c r="E115" s="18">
        <v>202269.37734000001</v>
      </c>
      <c r="F115" s="18">
        <f t="shared" si="4"/>
        <v>141588.56413799999</v>
      </c>
      <c r="G115" s="18">
        <f t="shared" si="5"/>
        <v>30340.406600999999</v>
      </c>
      <c r="H115" s="18">
        <f t="shared" si="6"/>
        <v>30340.406600999999</v>
      </c>
      <c r="I115" s="18">
        <v>4324.8599999999997</v>
      </c>
      <c r="J115" s="18">
        <v>6188.8746600000004</v>
      </c>
      <c r="K115" s="18">
        <f t="shared" si="7"/>
        <v>618.88746600000013</v>
      </c>
      <c r="L115" s="18">
        <v>3537</v>
      </c>
      <c r="M115" s="46">
        <v>0</v>
      </c>
      <c r="N115" s="18">
        <v>103.0478783328</v>
      </c>
      <c r="O115" s="18">
        <v>65.059273401499993</v>
      </c>
      <c r="P115" s="18">
        <v>6.2228552800000003E-2</v>
      </c>
      <c r="Q115" s="18">
        <v>202.93785854640001</v>
      </c>
      <c r="R115" s="18">
        <v>41.944723586999999</v>
      </c>
      <c r="S115" s="18"/>
      <c r="T115" s="19"/>
      <c r="U115" s="18"/>
      <c r="V115" s="18"/>
      <c r="W115" s="18"/>
      <c r="X115" s="18"/>
      <c r="Y115" s="18"/>
      <c r="Z115" s="18"/>
    </row>
    <row r="116" spans="1:26">
      <c r="A116" s="18" t="s">
        <v>217</v>
      </c>
      <c r="B116" s="18" t="s">
        <v>225</v>
      </c>
      <c r="C116" s="18" t="s">
        <v>411</v>
      </c>
      <c r="D116" s="18">
        <v>147204</v>
      </c>
      <c r="E116" s="18">
        <v>111879.45612</v>
      </c>
      <c r="F116" s="18">
        <f t="shared" si="4"/>
        <v>78315.619284</v>
      </c>
      <c r="G116" s="18">
        <f t="shared" si="5"/>
        <v>16781.918418000001</v>
      </c>
      <c r="H116" s="18">
        <f t="shared" si="6"/>
        <v>16781.918418000001</v>
      </c>
      <c r="I116" s="18">
        <v>2944.08</v>
      </c>
      <c r="J116" s="18">
        <v>3528.4798799999999</v>
      </c>
      <c r="K116" s="18">
        <f t="shared" si="7"/>
        <v>352.84798799999999</v>
      </c>
      <c r="L116" s="18">
        <v>28836</v>
      </c>
      <c r="M116" s="46">
        <v>0</v>
      </c>
      <c r="N116" s="18">
        <v>57.1461554304</v>
      </c>
      <c r="O116" s="18">
        <v>36.131751647100003</v>
      </c>
      <c r="P116" s="18">
        <v>3.4446326200000002E-2</v>
      </c>
      <c r="Q116" s="18">
        <v>112.3177054752</v>
      </c>
      <c r="R116" s="18">
        <v>25.164492966000001</v>
      </c>
      <c r="S116" s="18"/>
      <c r="T116" s="19"/>
      <c r="U116" s="18"/>
      <c r="V116" s="18"/>
      <c r="W116" s="18"/>
      <c r="X116" s="18"/>
      <c r="Y116" s="18"/>
      <c r="Z116" s="18"/>
    </row>
    <row r="117" spans="1:26">
      <c r="A117" s="18" t="s">
        <v>217</v>
      </c>
      <c r="B117" s="18" t="s">
        <v>226</v>
      </c>
      <c r="C117" s="18" t="s">
        <v>412</v>
      </c>
      <c r="D117" s="18">
        <v>200043</v>
      </c>
      <c r="E117" s="18">
        <v>151874.64603</v>
      </c>
      <c r="F117" s="18">
        <f t="shared" ref="F117:F151" si="8">E117*70%</f>
        <v>106312.252221</v>
      </c>
      <c r="G117" s="18">
        <f t="shared" ref="G117:G151" si="9">E117*15%</f>
        <v>22781.196904500001</v>
      </c>
      <c r="H117" s="18">
        <f t="shared" ref="H117:H151" si="10">E117*15%</f>
        <v>22781.196904500001</v>
      </c>
      <c r="I117" s="18">
        <v>4000.86</v>
      </c>
      <c r="J117" s="18">
        <v>4759.02297</v>
      </c>
      <c r="K117" s="18">
        <f t="shared" ref="K117:K151" si="11">J117*10%</f>
        <v>475.90229700000003</v>
      </c>
      <c r="L117" s="18">
        <v>39447</v>
      </c>
      <c r="M117" s="46">
        <v>0</v>
      </c>
      <c r="N117" s="18">
        <v>77.545954281600004</v>
      </c>
      <c r="O117" s="18">
        <v>49.019840085299997</v>
      </c>
      <c r="P117" s="18">
        <v>4.6752651700000002E-2</v>
      </c>
      <c r="Q117" s="18">
        <v>152.46886916880001</v>
      </c>
      <c r="R117" s="18">
        <v>34.177581571499999</v>
      </c>
      <c r="S117" s="18"/>
      <c r="T117" s="19"/>
      <c r="U117" s="18"/>
      <c r="V117" s="18"/>
      <c r="W117" s="18"/>
      <c r="X117" s="18"/>
      <c r="Y117" s="18"/>
      <c r="Z117" s="18"/>
    </row>
    <row r="118" spans="1:26">
      <c r="A118" s="18" t="s">
        <v>227</v>
      </c>
      <c r="B118" s="18" t="s">
        <v>228</v>
      </c>
      <c r="C118" s="18" t="s">
        <v>413</v>
      </c>
      <c r="D118" s="18">
        <v>1585845</v>
      </c>
      <c r="E118" s="18">
        <v>652051.88864999998</v>
      </c>
      <c r="F118" s="18">
        <f t="shared" si="8"/>
        <v>456436.32205499994</v>
      </c>
      <c r="G118" s="18">
        <f t="shared" si="9"/>
        <v>97807.783297499991</v>
      </c>
      <c r="H118" s="18">
        <f t="shared" si="10"/>
        <v>97807.783297499991</v>
      </c>
      <c r="I118" s="18">
        <v>31716.9</v>
      </c>
      <c r="J118" s="18">
        <v>21932.236349999999</v>
      </c>
      <c r="K118" s="18">
        <f t="shared" si="11"/>
        <v>2193.2236349999998</v>
      </c>
      <c r="L118" s="18">
        <v>245889</v>
      </c>
      <c r="M118" s="46">
        <v>634338</v>
      </c>
      <c r="N118" s="18">
        <v>334.54032868799999</v>
      </c>
      <c r="O118" s="18">
        <v>212.0375704057</v>
      </c>
      <c r="P118" s="18">
        <v>0.20110256939999999</v>
      </c>
      <c r="Q118" s="18">
        <v>656.10407300400004</v>
      </c>
      <c r="R118" s="18">
        <v>153.44194898250001</v>
      </c>
      <c r="S118" s="18"/>
      <c r="T118" s="19"/>
      <c r="U118" s="18"/>
      <c r="V118" s="18"/>
      <c r="W118" s="18"/>
      <c r="X118" s="18"/>
      <c r="Y118" s="18"/>
      <c r="Z118" s="18"/>
    </row>
    <row r="119" spans="1:26">
      <c r="A119" s="18" t="s">
        <v>227</v>
      </c>
      <c r="B119" s="18" t="s">
        <v>229</v>
      </c>
      <c r="C119" s="18" t="s">
        <v>414</v>
      </c>
      <c r="D119" s="18">
        <v>900315</v>
      </c>
      <c r="E119" s="18">
        <v>483298.09515000001</v>
      </c>
      <c r="F119" s="18">
        <f t="shared" si="8"/>
        <v>338308.66660499998</v>
      </c>
      <c r="G119" s="18">
        <f t="shared" si="9"/>
        <v>72494.714272500001</v>
      </c>
      <c r="H119" s="18">
        <f t="shared" si="10"/>
        <v>72494.714272500001</v>
      </c>
      <c r="I119" s="18">
        <v>18006.3</v>
      </c>
      <c r="J119" s="18">
        <v>15476.414849999999</v>
      </c>
      <c r="K119" s="18">
        <f t="shared" si="11"/>
        <v>1547.6414850000001</v>
      </c>
      <c r="L119" s="18">
        <v>113589</v>
      </c>
      <c r="M119" s="46">
        <v>270094.5</v>
      </c>
      <c r="N119" s="18">
        <v>247.080361608</v>
      </c>
      <c r="O119" s="18">
        <v>156.29742989889999</v>
      </c>
      <c r="P119" s="18">
        <v>0.1488607566</v>
      </c>
      <c r="Q119" s="18">
        <v>485.70919844399998</v>
      </c>
      <c r="R119" s="18">
        <v>108.3423538575</v>
      </c>
      <c r="S119" s="18"/>
      <c r="T119" s="19"/>
      <c r="U119" s="18"/>
      <c r="V119" s="18"/>
      <c r="W119" s="18"/>
      <c r="X119" s="18"/>
      <c r="Y119" s="18"/>
      <c r="Z119" s="18"/>
    </row>
    <row r="120" spans="1:26">
      <c r="A120" s="18" t="s">
        <v>227</v>
      </c>
      <c r="B120" s="18" t="s">
        <v>230</v>
      </c>
      <c r="C120" s="18" t="s">
        <v>415</v>
      </c>
      <c r="D120" s="18">
        <v>247644</v>
      </c>
      <c r="E120" s="18">
        <v>143881.16399999999</v>
      </c>
      <c r="F120" s="18">
        <f t="shared" si="8"/>
        <v>100716.81479999999</v>
      </c>
      <c r="G120" s="18">
        <f t="shared" si="9"/>
        <v>21582.174599999998</v>
      </c>
      <c r="H120" s="18">
        <f t="shared" si="10"/>
        <v>21582.174599999998</v>
      </c>
      <c r="I120" s="18">
        <v>4952.88</v>
      </c>
      <c r="J120" s="18">
        <v>4457.5919999999996</v>
      </c>
      <c r="K120" s="18">
        <f t="shared" si="11"/>
        <v>445.75919999999996</v>
      </c>
      <c r="L120" s="18">
        <v>39798</v>
      </c>
      <c r="M120" s="46">
        <v>54481.68</v>
      </c>
      <c r="N120" s="18">
        <v>73.422781127999997</v>
      </c>
      <c r="O120" s="18">
        <v>46.3990753872</v>
      </c>
      <c r="P120" s="18">
        <v>4.4279363799999999E-2</v>
      </c>
      <c r="Q120" s="18">
        <v>144.55581624000001</v>
      </c>
      <c r="R120" s="18">
        <v>32.627136960000001</v>
      </c>
      <c r="S120" s="18"/>
      <c r="T120" s="19"/>
      <c r="U120" s="18"/>
      <c r="V120" s="18"/>
      <c r="W120" s="18"/>
      <c r="X120" s="18"/>
      <c r="Y120" s="18"/>
      <c r="Z120" s="18"/>
    </row>
    <row r="121" spans="1:26">
      <c r="A121" s="18" t="s">
        <v>227</v>
      </c>
      <c r="B121" s="18" t="s">
        <v>231</v>
      </c>
      <c r="C121" s="18" t="s">
        <v>416</v>
      </c>
      <c r="D121" s="18">
        <v>318600</v>
      </c>
      <c r="E121" s="18">
        <v>207873.75599999999</v>
      </c>
      <c r="F121" s="18">
        <f t="shared" si="8"/>
        <v>145511.6292</v>
      </c>
      <c r="G121" s="18">
        <f t="shared" si="9"/>
        <v>31181.063399999999</v>
      </c>
      <c r="H121" s="18">
        <f t="shared" si="10"/>
        <v>31181.063399999999</v>
      </c>
      <c r="I121" s="18">
        <v>6372</v>
      </c>
      <c r="J121" s="18">
        <v>6862.6440000000002</v>
      </c>
      <c r="K121" s="18">
        <f t="shared" si="11"/>
        <v>686.26440000000002</v>
      </c>
      <c r="L121" s="18">
        <v>97524</v>
      </c>
      <c r="M121" s="46">
        <v>0</v>
      </c>
      <c r="N121" s="18">
        <v>106.54989912000001</v>
      </c>
      <c r="O121" s="18">
        <v>67.498679116800005</v>
      </c>
      <c r="P121" s="18">
        <v>6.4078606999999996E-2</v>
      </c>
      <c r="Q121" s="18">
        <v>208.80535535999999</v>
      </c>
      <c r="R121" s="18">
        <v>49.987135799999997</v>
      </c>
      <c r="S121" s="18"/>
      <c r="T121" s="19"/>
      <c r="U121" s="18"/>
      <c r="V121" s="18"/>
      <c r="W121" s="18"/>
      <c r="X121" s="18"/>
      <c r="Y121" s="18"/>
      <c r="Z121" s="18"/>
    </row>
    <row r="122" spans="1:26">
      <c r="A122" s="18" t="s">
        <v>227</v>
      </c>
      <c r="B122" s="18" t="s">
        <v>232</v>
      </c>
      <c r="C122" s="18" t="s">
        <v>417</v>
      </c>
      <c r="D122" s="18">
        <v>204201</v>
      </c>
      <c r="E122" s="18">
        <v>140396.35553999999</v>
      </c>
      <c r="F122" s="18">
        <f t="shared" si="8"/>
        <v>98277.448877999981</v>
      </c>
      <c r="G122" s="18">
        <f t="shared" si="9"/>
        <v>21059.453330999997</v>
      </c>
      <c r="H122" s="18">
        <f t="shared" si="10"/>
        <v>21059.453330999997</v>
      </c>
      <c r="I122" s="18">
        <v>4084.02</v>
      </c>
      <c r="J122" s="18">
        <v>4177.9524600000004</v>
      </c>
      <c r="K122" s="18">
        <f t="shared" si="11"/>
        <v>417.79524600000008</v>
      </c>
      <c r="L122" s="18">
        <v>55458</v>
      </c>
      <c r="M122" s="46">
        <v>0</v>
      </c>
      <c r="N122" s="18">
        <v>71.505982072799995</v>
      </c>
      <c r="O122" s="18">
        <v>45.140225266500003</v>
      </c>
      <c r="P122" s="18">
        <v>4.3163915900000002E-2</v>
      </c>
      <c r="Q122" s="18">
        <v>140.9818067784</v>
      </c>
      <c r="R122" s="18">
        <v>32.937531417000002</v>
      </c>
      <c r="S122" s="18"/>
      <c r="T122" s="19"/>
      <c r="U122" s="18"/>
      <c r="V122" s="18"/>
      <c r="W122" s="18"/>
      <c r="X122" s="18"/>
      <c r="Y122" s="18"/>
      <c r="Z122" s="18"/>
    </row>
    <row r="123" spans="1:26">
      <c r="A123" s="18" t="s">
        <v>227</v>
      </c>
      <c r="B123" s="18" t="s">
        <v>233</v>
      </c>
      <c r="C123" s="18" t="s">
        <v>418</v>
      </c>
      <c r="D123" s="18">
        <v>315927</v>
      </c>
      <c r="E123" s="18">
        <v>190848.34143</v>
      </c>
      <c r="F123" s="18">
        <f t="shared" si="8"/>
        <v>133593.83900099999</v>
      </c>
      <c r="G123" s="18">
        <f t="shared" si="9"/>
        <v>28627.2512145</v>
      </c>
      <c r="H123" s="18">
        <f t="shared" si="10"/>
        <v>28627.2512145</v>
      </c>
      <c r="I123" s="18">
        <v>6318.54</v>
      </c>
      <c r="J123" s="18">
        <v>5658.2525699999997</v>
      </c>
      <c r="K123" s="18">
        <f t="shared" si="11"/>
        <v>565.82525699999997</v>
      </c>
      <c r="L123" s="18">
        <v>113184</v>
      </c>
      <c r="M123" s="46">
        <v>0</v>
      </c>
      <c r="N123" s="18">
        <v>97.247967357600004</v>
      </c>
      <c r="O123" s="18">
        <v>61.407992790500003</v>
      </c>
      <c r="P123" s="18">
        <v>5.8669887099999998E-2</v>
      </c>
      <c r="Q123" s="18">
        <v>191.7328435128</v>
      </c>
      <c r="R123" s="18">
        <v>47.509405051500003</v>
      </c>
      <c r="S123" s="18"/>
      <c r="T123" s="19"/>
      <c r="U123" s="18"/>
      <c r="V123" s="18"/>
      <c r="W123" s="18"/>
      <c r="X123" s="18"/>
      <c r="Y123" s="18"/>
      <c r="Z123" s="18"/>
    </row>
    <row r="124" spans="1:26">
      <c r="A124" s="18" t="s">
        <v>227</v>
      </c>
      <c r="B124" s="18" t="s">
        <v>234</v>
      </c>
      <c r="C124" s="48" t="s">
        <v>419</v>
      </c>
      <c r="D124" s="18">
        <v>330318</v>
      </c>
      <c r="E124" s="18">
        <v>215681.64840000001</v>
      </c>
      <c r="F124" s="18">
        <v>150977.15387999997</v>
      </c>
      <c r="G124" s="18">
        <v>32352.247259999996</v>
      </c>
      <c r="H124" s="18">
        <v>32352.247259999996</v>
      </c>
      <c r="I124" s="18">
        <v>6606.36</v>
      </c>
      <c r="J124" s="18">
        <v>6459.2315999999992</v>
      </c>
      <c r="K124" s="18">
        <v>645.92316000000005</v>
      </c>
      <c r="L124" s="18">
        <v>79326</v>
      </c>
      <c r="M124" s="46">
        <v>22185.899999999998</v>
      </c>
      <c r="N124" s="18">
        <v>109.88008430399999</v>
      </c>
      <c r="O124" s="18">
        <v>69.375295091500007</v>
      </c>
      <c r="P124" s="18">
        <v>6.63201395E-2</v>
      </c>
      <c r="Q124" s="18">
        <v>216.61256498399999</v>
      </c>
      <c r="R124" s="18">
        <v>50.213018340000005</v>
      </c>
      <c r="S124" s="18"/>
      <c r="T124" s="19"/>
      <c r="U124" s="18"/>
      <c r="V124" s="18"/>
      <c r="W124" s="18"/>
      <c r="X124" s="18"/>
      <c r="Y124" s="18"/>
      <c r="Z124" s="18"/>
    </row>
    <row r="125" spans="1:26">
      <c r="A125" s="18" t="s">
        <v>227</v>
      </c>
      <c r="B125" s="18" t="s">
        <v>235</v>
      </c>
      <c r="C125" s="18" t="s">
        <v>420</v>
      </c>
      <c r="D125" s="18">
        <v>191700</v>
      </c>
      <c r="E125" s="18">
        <v>121894.36199999999</v>
      </c>
      <c r="F125" s="18">
        <f t="shared" si="8"/>
        <v>85326.05339999999</v>
      </c>
      <c r="G125" s="18">
        <f t="shared" si="9"/>
        <v>18284.154299999998</v>
      </c>
      <c r="H125" s="18">
        <f t="shared" si="10"/>
        <v>18284.154299999998</v>
      </c>
      <c r="I125" s="18">
        <v>3834</v>
      </c>
      <c r="J125" s="18">
        <v>3669.1379999999999</v>
      </c>
      <c r="K125" s="18">
        <f t="shared" si="11"/>
        <v>366.91380000000004</v>
      </c>
      <c r="L125" s="18">
        <v>33453</v>
      </c>
      <c r="M125" s="46">
        <v>28755</v>
      </c>
      <c r="N125" s="18">
        <v>62.098504740000003</v>
      </c>
      <c r="O125" s="18">
        <v>39.206497413599998</v>
      </c>
      <c r="P125" s="18">
        <v>3.7486071900000001E-2</v>
      </c>
      <c r="Q125" s="18">
        <v>122.42640672</v>
      </c>
      <c r="R125" s="18">
        <v>27.580454100000001</v>
      </c>
      <c r="S125" s="18"/>
      <c r="T125" s="19"/>
      <c r="U125" s="18"/>
      <c r="V125" s="18"/>
      <c r="W125" s="18"/>
      <c r="X125" s="18"/>
      <c r="Y125" s="18"/>
      <c r="Z125" s="18"/>
    </row>
    <row r="126" spans="1:26">
      <c r="A126" s="18" t="s">
        <v>236</v>
      </c>
      <c r="B126" s="18" t="s">
        <v>237</v>
      </c>
      <c r="C126" s="18" t="s">
        <v>421</v>
      </c>
      <c r="D126" s="18">
        <v>238491</v>
      </c>
      <c r="E126" s="18">
        <v>186795.69084</v>
      </c>
      <c r="F126" s="18">
        <f t="shared" si="8"/>
        <v>130756.98358799999</v>
      </c>
      <c r="G126" s="18">
        <f t="shared" si="9"/>
        <v>28019.353626</v>
      </c>
      <c r="H126" s="18">
        <f t="shared" si="10"/>
        <v>28019.353626</v>
      </c>
      <c r="I126" s="18">
        <v>4769.82</v>
      </c>
      <c r="J126" s="18">
        <v>5666.5461599999999</v>
      </c>
      <c r="K126" s="18">
        <f t="shared" si="11"/>
        <v>566.65461600000003</v>
      </c>
      <c r="L126" s="18">
        <v>24462</v>
      </c>
      <c r="M126" s="46">
        <v>16694.370000000003</v>
      </c>
      <c r="N126" s="18">
        <v>95.155802848799993</v>
      </c>
      <c r="O126" s="18">
        <v>60.074318600300003</v>
      </c>
      <c r="P126" s="18">
        <v>5.74559298E-2</v>
      </c>
      <c r="Q126" s="18">
        <v>187.49481002639999</v>
      </c>
      <c r="R126" s="18">
        <v>40.289349131999998</v>
      </c>
      <c r="S126" s="18"/>
      <c r="T126" s="19"/>
      <c r="U126" s="18"/>
      <c r="V126" s="18"/>
      <c r="W126" s="18"/>
      <c r="X126" s="18"/>
      <c r="Y126" s="18"/>
      <c r="Z126" s="18"/>
    </row>
    <row r="127" spans="1:26">
      <c r="A127" s="18" t="s">
        <v>236</v>
      </c>
      <c r="B127" s="18" t="s">
        <v>238</v>
      </c>
      <c r="C127" s="18" t="s">
        <v>422</v>
      </c>
      <c r="D127" s="18">
        <v>1395576</v>
      </c>
      <c r="E127" s="18">
        <v>771334.85519999999</v>
      </c>
      <c r="F127" s="18">
        <f t="shared" si="8"/>
        <v>539934.39863999991</v>
      </c>
      <c r="G127" s="18">
        <f t="shared" si="9"/>
        <v>115700.22828</v>
      </c>
      <c r="H127" s="18">
        <f t="shared" si="10"/>
        <v>115700.22828</v>
      </c>
      <c r="I127" s="18">
        <v>27911.52</v>
      </c>
      <c r="J127" s="18">
        <v>25539.040799999999</v>
      </c>
      <c r="K127" s="18">
        <f t="shared" si="11"/>
        <v>2553.9040800000002</v>
      </c>
      <c r="L127" s="18">
        <v>152064</v>
      </c>
      <c r="M127" s="46">
        <v>418672.8</v>
      </c>
      <c r="N127" s="18">
        <v>395.08928841599999</v>
      </c>
      <c r="O127" s="18">
        <v>250.18462270649999</v>
      </c>
      <c r="P127" s="18">
        <v>0.23778865120000001</v>
      </c>
      <c r="Q127" s="18">
        <v>775.12465987200005</v>
      </c>
      <c r="R127" s="18">
        <v>170.90400059999999</v>
      </c>
      <c r="S127" s="18"/>
      <c r="T127" s="19"/>
      <c r="U127" s="18"/>
      <c r="V127" s="18"/>
      <c r="W127" s="18"/>
      <c r="X127" s="18"/>
      <c r="Y127" s="18"/>
      <c r="Z127" s="18"/>
    </row>
    <row r="128" spans="1:26">
      <c r="A128" s="18" t="s">
        <v>236</v>
      </c>
      <c r="B128" s="18" t="s">
        <v>239</v>
      </c>
      <c r="C128" s="18" t="s">
        <v>423</v>
      </c>
      <c r="D128" s="18">
        <v>75816</v>
      </c>
      <c r="E128" s="18">
        <v>72093.434399999998</v>
      </c>
      <c r="F128" s="18">
        <f t="shared" si="8"/>
        <v>50465.404079999993</v>
      </c>
      <c r="G128" s="18">
        <f t="shared" si="9"/>
        <v>10814.015159999999</v>
      </c>
      <c r="H128" s="18">
        <f t="shared" si="10"/>
        <v>10814.015159999999</v>
      </c>
      <c r="I128" s="18">
        <v>1516.32</v>
      </c>
      <c r="J128" s="18">
        <v>2206.2456000000002</v>
      </c>
      <c r="K128" s="18">
        <f t="shared" si="11"/>
        <v>220.62456000000003</v>
      </c>
      <c r="L128" s="18">
        <v>0</v>
      </c>
      <c r="M128" s="46">
        <v>0</v>
      </c>
      <c r="N128" s="18">
        <v>36.72678672</v>
      </c>
      <c r="O128" s="18">
        <v>23.1867708883</v>
      </c>
      <c r="P128" s="18">
        <v>2.2179773600000001E-2</v>
      </c>
      <c r="Q128" s="18">
        <v>72.328767264000007</v>
      </c>
      <c r="R128" s="18">
        <v>14.858798760000001</v>
      </c>
      <c r="S128" s="18"/>
      <c r="T128" s="19"/>
      <c r="U128" s="18"/>
      <c r="V128" s="18"/>
      <c r="W128" s="18"/>
      <c r="X128" s="18"/>
      <c r="Y128" s="18"/>
      <c r="Z128" s="18"/>
    </row>
    <row r="129" spans="1:26">
      <c r="A129" s="18" t="s">
        <v>236</v>
      </c>
      <c r="B129" s="18" t="s">
        <v>240</v>
      </c>
      <c r="C129" s="18" t="s">
        <v>424</v>
      </c>
      <c r="D129" s="18">
        <v>170991</v>
      </c>
      <c r="E129" s="18">
        <v>162595.3419</v>
      </c>
      <c r="F129" s="18">
        <f t="shared" si="8"/>
        <v>113816.73933</v>
      </c>
      <c r="G129" s="18">
        <f t="shared" si="9"/>
        <v>24389.301284999998</v>
      </c>
      <c r="H129" s="18">
        <f t="shared" si="10"/>
        <v>24389.301284999998</v>
      </c>
      <c r="I129" s="18">
        <v>3419.82</v>
      </c>
      <c r="J129" s="18">
        <v>4975.8380999999999</v>
      </c>
      <c r="K129" s="18">
        <f t="shared" si="11"/>
        <v>497.58381000000003</v>
      </c>
      <c r="L129" s="18">
        <v>0</v>
      </c>
      <c r="M129" s="46">
        <v>0</v>
      </c>
      <c r="N129" s="18">
        <v>82.831460219999997</v>
      </c>
      <c r="O129" s="18">
        <v>52.294095454299999</v>
      </c>
      <c r="P129" s="18">
        <v>5.0022972399999997E-2</v>
      </c>
      <c r="Q129" s="18">
        <v>163.126097964</v>
      </c>
      <c r="R129" s="18">
        <v>33.511671135</v>
      </c>
      <c r="S129" s="18"/>
      <c r="T129" s="19"/>
      <c r="U129" s="18"/>
      <c r="V129" s="18"/>
      <c r="W129" s="18"/>
      <c r="X129" s="18"/>
      <c r="Y129" s="18"/>
      <c r="Z129" s="18"/>
    </row>
    <row r="130" spans="1:26">
      <c r="A130" s="18" t="s">
        <v>236</v>
      </c>
      <c r="B130" s="18" t="s">
        <v>241</v>
      </c>
      <c r="C130" s="48" t="s">
        <v>298</v>
      </c>
      <c r="D130" s="18">
        <v>435240</v>
      </c>
      <c r="E130" s="18">
        <v>354852.27306000004</v>
      </c>
      <c r="F130" s="18">
        <v>248396.59114199999</v>
      </c>
      <c r="G130" s="18">
        <v>53227.840958999994</v>
      </c>
      <c r="H130" s="18">
        <v>53227.840958999994</v>
      </c>
      <c r="I130" s="18">
        <v>8704.7999999999993</v>
      </c>
      <c r="J130" s="18">
        <v>10846.121940000001</v>
      </c>
      <c r="K130" s="18">
        <v>1084.612194</v>
      </c>
      <c r="L130" s="18">
        <v>51219</v>
      </c>
      <c r="M130" s="46">
        <v>9570.15</v>
      </c>
      <c r="N130" s="18">
        <v>180.85107291119999</v>
      </c>
      <c r="O130" s="18">
        <v>114.2058049555</v>
      </c>
      <c r="P130" s="18">
        <v>0.10916828549999999</v>
      </c>
      <c r="Q130" s="18">
        <v>356.15097113759998</v>
      </c>
      <c r="R130" s="18">
        <v>76.860667503000002</v>
      </c>
      <c r="S130" s="18"/>
      <c r="T130" s="19"/>
      <c r="U130" s="18"/>
      <c r="V130" s="18"/>
      <c r="W130" s="18"/>
      <c r="X130" s="18"/>
      <c r="Y130" s="18"/>
      <c r="Z130" s="18"/>
    </row>
    <row r="131" spans="1:26">
      <c r="A131" s="18" t="s">
        <v>236</v>
      </c>
      <c r="B131" s="18" t="s">
        <v>242</v>
      </c>
      <c r="C131" s="48" t="s">
        <v>425</v>
      </c>
      <c r="D131" s="18">
        <v>255177</v>
      </c>
      <c r="E131" s="18">
        <v>179769.39741000001</v>
      </c>
      <c r="F131" s="18">
        <v>125838.57818699999</v>
      </c>
      <c r="G131" s="18">
        <v>26965.409611499999</v>
      </c>
      <c r="H131" s="18">
        <v>26965.409611499999</v>
      </c>
      <c r="I131" s="18">
        <v>5103.54</v>
      </c>
      <c r="J131" s="18">
        <v>5533.06059</v>
      </c>
      <c r="K131" s="18">
        <v>553.306059</v>
      </c>
      <c r="L131" s="18">
        <v>64827</v>
      </c>
      <c r="M131" s="46">
        <v>0</v>
      </c>
      <c r="N131" s="18">
        <v>91.724524027200005</v>
      </c>
      <c r="O131" s="18">
        <v>57.961031620100002</v>
      </c>
      <c r="P131" s="18">
        <v>5.5314732999999998E-2</v>
      </c>
      <c r="Q131" s="18">
        <v>180.51169401359999</v>
      </c>
      <c r="R131" s="18">
        <v>41.754010450500004</v>
      </c>
      <c r="S131" s="18"/>
      <c r="T131" s="19"/>
      <c r="U131" s="18"/>
      <c r="V131" s="18"/>
      <c r="W131" s="18"/>
      <c r="X131" s="18"/>
      <c r="Y131" s="18"/>
      <c r="Z131" s="18"/>
    </row>
    <row r="132" spans="1:26">
      <c r="A132" s="18" t="s">
        <v>236</v>
      </c>
      <c r="B132" s="18" t="s">
        <v>243</v>
      </c>
      <c r="C132" s="48" t="s">
        <v>299</v>
      </c>
      <c r="D132" s="18">
        <v>240948</v>
      </c>
      <c r="E132" s="18">
        <v>227296.20059999998</v>
      </c>
      <c r="F132" s="18">
        <v>159107.34041999999</v>
      </c>
      <c r="G132" s="18">
        <v>34094.430089999994</v>
      </c>
      <c r="H132" s="18">
        <v>34094.430089999994</v>
      </c>
      <c r="I132" s="18">
        <v>4818.96</v>
      </c>
      <c r="J132" s="18">
        <v>6955.2593999999999</v>
      </c>
      <c r="K132" s="18">
        <v>695.52594000000011</v>
      </c>
      <c r="L132" s="18">
        <v>1836</v>
      </c>
      <c r="M132" s="46">
        <v>0</v>
      </c>
      <c r="N132" s="18">
        <v>115.794875808</v>
      </c>
      <c r="O132" s="18">
        <v>73.105921867599989</v>
      </c>
      <c r="P132" s="18">
        <v>6.9928254300000006E-2</v>
      </c>
      <c r="Q132" s="18">
        <v>228.04258449599999</v>
      </c>
      <c r="R132" s="18">
        <v>46.979850150000004</v>
      </c>
      <c r="S132" s="18"/>
      <c r="T132" s="19"/>
      <c r="U132" s="18"/>
      <c r="V132" s="18"/>
      <c r="W132" s="18"/>
      <c r="X132" s="18"/>
      <c r="Y132" s="18"/>
      <c r="Z132" s="18"/>
    </row>
    <row r="133" spans="1:26">
      <c r="A133" s="18" t="s">
        <v>236</v>
      </c>
      <c r="B133" s="18" t="s">
        <v>244</v>
      </c>
      <c r="C133" s="48" t="s">
        <v>426</v>
      </c>
      <c r="D133" s="18">
        <v>218403</v>
      </c>
      <c r="E133" s="18">
        <v>207679.41269999999</v>
      </c>
      <c r="F133" s="18">
        <v>145375.58889000001</v>
      </c>
      <c r="G133" s="18">
        <v>31151.911905000001</v>
      </c>
      <c r="H133" s="18">
        <v>31151.911905000001</v>
      </c>
      <c r="I133" s="18">
        <v>4368.0599999999995</v>
      </c>
      <c r="J133" s="18">
        <v>6355.5272999999997</v>
      </c>
      <c r="K133" s="18">
        <v>635.55273000000011</v>
      </c>
      <c r="L133" s="18">
        <v>0</v>
      </c>
      <c r="M133" s="46">
        <v>0</v>
      </c>
      <c r="N133" s="18">
        <v>105.79878126</v>
      </c>
      <c r="O133" s="18">
        <v>66.794084656400003</v>
      </c>
      <c r="P133" s="18">
        <v>6.3893229699999998E-2</v>
      </c>
      <c r="Q133" s="18">
        <v>208.35733561199999</v>
      </c>
      <c r="R133" s="18">
        <v>42.803711954999997</v>
      </c>
      <c r="S133" s="18"/>
      <c r="T133" s="19"/>
      <c r="U133" s="18"/>
      <c r="V133" s="18"/>
      <c r="W133" s="18"/>
      <c r="X133" s="18"/>
      <c r="Y133" s="18"/>
      <c r="Z133" s="18"/>
    </row>
    <row r="134" spans="1:26">
      <c r="A134" s="18" t="s">
        <v>236</v>
      </c>
      <c r="B134" s="18" t="s">
        <v>245</v>
      </c>
      <c r="C134" s="18" t="s">
        <v>427</v>
      </c>
      <c r="D134" s="18">
        <v>142803</v>
      </c>
      <c r="E134" s="18">
        <v>130523.37003000001</v>
      </c>
      <c r="F134" s="18">
        <f t="shared" si="8"/>
        <v>91366.359020999997</v>
      </c>
      <c r="G134" s="18">
        <f t="shared" si="9"/>
        <v>19578.505504500001</v>
      </c>
      <c r="H134" s="18">
        <f t="shared" si="10"/>
        <v>19578.505504500001</v>
      </c>
      <c r="I134" s="18">
        <v>2856.06</v>
      </c>
      <c r="J134" s="18">
        <v>3997.0559699999999</v>
      </c>
      <c r="K134" s="18">
        <f t="shared" si="11"/>
        <v>399.70559700000001</v>
      </c>
      <c r="L134" s="18">
        <v>5373</v>
      </c>
      <c r="M134" s="46">
        <v>0</v>
      </c>
      <c r="N134" s="18">
        <v>66.504951201599994</v>
      </c>
      <c r="O134" s="18">
        <v>41.991035212500002</v>
      </c>
      <c r="P134" s="18">
        <v>4.0156620699999999E-2</v>
      </c>
      <c r="Q134" s="18">
        <v>130.9624392888</v>
      </c>
      <c r="R134" s="18">
        <v>27.2913517215</v>
      </c>
      <c r="S134" s="18"/>
      <c r="T134" s="19"/>
      <c r="U134" s="18"/>
      <c r="V134" s="18"/>
      <c r="W134" s="18"/>
      <c r="X134" s="18"/>
      <c r="Y134" s="18"/>
      <c r="Z134" s="18"/>
    </row>
    <row r="135" spans="1:26">
      <c r="A135" s="18" t="s">
        <v>236</v>
      </c>
      <c r="B135" s="18" t="s">
        <v>246</v>
      </c>
      <c r="C135" s="18" t="s">
        <v>428</v>
      </c>
      <c r="D135" s="18">
        <v>129330</v>
      </c>
      <c r="E135" s="18">
        <v>122979.897</v>
      </c>
      <c r="F135" s="18">
        <f t="shared" si="8"/>
        <v>86085.927899999995</v>
      </c>
      <c r="G135" s="18">
        <f t="shared" si="9"/>
        <v>18446.984549999997</v>
      </c>
      <c r="H135" s="18">
        <f t="shared" si="10"/>
        <v>18446.984549999997</v>
      </c>
      <c r="I135" s="18">
        <v>2586.6</v>
      </c>
      <c r="J135" s="18">
        <v>3763.5030000000002</v>
      </c>
      <c r="K135" s="18">
        <f t="shared" si="11"/>
        <v>376.35030000000006</v>
      </c>
      <c r="L135" s="18">
        <v>0</v>
      </c>
      <c r="M135" s="46">
        <v>0</v>
      </c>
      <c r="N135" s="18">
        <v>62.650038600000002</v>
      </c>
      <c r="O135" s="18">
        <v>39.552931821599998</v>
      </c>
      <c r="P135" s="18">
        <v>3.7835155199999998E-2</v>
      </c>
      <c r="Q135" s="18">
        <v>123.38133732</v>
      </c>
      <c r="R135" s="18">
        <v>25.346740050000001</v>
      </c>
      <c r="S135" s="18"/>
      <c r="T135" s="19"/>
      <c r="U135" s="18"/>
      <c r="V135" s="18"/>
      <c r="W135" s="18"/>
      <c r="X135" s="18"/>
      <c r="Y135" s="18"/>
      <c r="Z135" s="18"/>
    </row>
    <row r="136" spans="1:26">
      <c r="A136" s="18" t="s">
        <v>247</v>
      </c>
      <c r="B136" s="18" t="s">
        <v>248</v>
      </c>
      <c r="C136" s="18" t="s">
        <v>429</v>
      </c>
      <c r="D136" s="18">
        <v>606609</v>
      </c>
      <c r="E136" s="18">
        <v>434968.98345</v>
      </c>
      <c r="F136" s="18">
        <f t="shared" si="8"/>
        <v>304478.28841499996</v>
      </c>
      <c r="G136" s="18">
        <f t="shared" si="9"/>
        <v>65245.347517499999</v>
      </c>
      <c r="H136" s="18">
        <f t="shared" si="10"/>
        <v>65245.347517499999</v>
      </c>
      <c r="I136" s="18">
        <v>12132.18</v>
      </c>
      <c r="J136" s="18">
        <v>13921.67655</v>
      </c>
      <c r="K136" s="18">
        <f t="shared" si="11"/>
        <v>1392.1676550000002</v>
      </c>
      <c r="L136" s="18">
        <v>24273</v>
      </c>
      <c r="M136" s="46">
        <v>121321.8</v>
      </c>
      <c r="N136" s="18">
        <v>222.22272931200001</v>
      </c>
      <c r="O136" s="18">
        <v>140.5181020791</v>
      </c>
      <c r="P136" s="18">
        <v>0.1339725836</v>
      </c>
      <c r="Q136" s="18">
        <v>436.71238117199999</v>
      </c>
      <c r="R136" s="18">
        <v>91.678948132499997</v>
      </c>
      <c r="S136" s="18"/>
      <c r="T136" s="19"/>
      <c r="U136" s="18"/>
      <c r="V136" s="18"/>
      <c r="W136" s="18"/>
      <c r="X136" s="18"/>
      <c r="Y136" s="18"/>
      <c r="Z136" s="18"/>
    </row>
    <row r="137" spans="1:26">
      <c r="A137" s="18" t="s">
        <v>247</v>
      </c>
      <c r="B137" s="18" t="s">
        <v>249</v>
      </c>
      <c r="C137" s="18" t="s">
        <v>430</v>
      </c>
      <c r="D137" s="18">
        <v>1069119</v>
      </c>
      <c r="E137" s="18">
        <v>646506.95048999996</v>
      </c>
      <c r="F137" s="18">
        <f t="shared" si="8"/>
        <v>452554.86534299992</v>
      </c>
      <c r="G137" s="18">
        <f t="shared" si="9"/>
        <v>96976.042573499988</v>
      </c>
      <c r="H137" s="18">
        <f t="shared" si="10"/>
        <v>96976.042573499988</v>
      </c>
      <c r="I137" s="18">
        <v>21382.38</v>
      </c>
      <c r="J137" s="18">
        <v>20623.305509999998</v>
      </c>
      <c r="K137" s="18">
        <f t="shared" si="11"/>
        <v>2062.330551</v>
      </c>
      <c r="L137" s="18">
        <v>59481</v>
      </c>
      <c r="M137" s="46">
        <v>320735.7</v>
      </c>
      <c r="N137" s="18">
        <v>330.27842141280001</v>
      </c>
      <c r="O137" s="18">
        <v>208.83985417080001</v>
      </c>
      <c r="P137" s="18">
        <v>0.19911051069999999</v>
      </c>
      <c r="Q137" s="18">
        <v>649.42976597040001</v>
      </c>
      <c r="R137" s="18">
        <v>138.1575682845</v>
      </c>
      <c r="S137" s="18"/>
      <c r="T137" s="19"/>
      <c r="U137" s="18"/>
      <c r="V137" s="18"/>
      <c r="W137" s="18"/>
      <c r="X137" s="18"/>
      <c r="Y137" s="18"/>
      <c r="Z137" s="18"/>
    </row>
    <row r="138" spans="1:26">
      <c r="A138" s="18" t="s">
        <v>247</v>
      </c>
      <c r="B138" s="18" t="s">
        <v>250</v>
      </c>
      <c r="C138" s="18" t="s">
        <v>431</v>
      </c>
      <c r="D138" s="18">
        <v>535221</v>
      </c>
      <c r="E138" s="18">
        <v>398022.44886</v>
      </c>
      <c r="F138" s="18">
        <f t="shared" si="8"/>
        <v>278615.714202</v>
      </c>
      <c r="G138" s="18">
        <f t="shared" si="9"/>
        <v>59703.367329000001</v>
      </c>
      <c r="H138" s="18">
        <f t="shared" si="10"/>
        <v>59703.367329000001</v>
      </c>
      <c r="I138" s="18">
        <v>10704.42</v>
      </c>
      <c r="J138" s="18">
        <v>12492.058139999999</v>
      </c>
      <c r="K138" s="18">
        <f t="shared" si="11"/>
        <v>1249.2058139999999</v>
      </c>
      <c r="L138" s="18">
        <v>44280</v>
      </c>
      <c r="M138" s="46">
        <v>69578.73</v>
      </c>
      <c r="N138" s="18">
        <v>203.14625875920001</v>
      </c>
      <c r="O138" s="18">
        <v>128.3866151698</v>
      </c>
      <c r="P138" s="18">
        <v>0.1225310585</v>
      </c>
      <c r="Q138" s="18">
        <v>399.57817192559997</v>
      </c>
      <c r="R138" s="18">
        <v>85.392896733000001</v>
      </c>
      <c r="S138" s="18"/>
      <c r="T138" s="19"/>
      <c r="U138" s="18"/>
      <c r="V138" s="18"/>
      <c r="W138" s="18"/>
      <c r="X138" s="18"/>
      <c r="Y138" s="18"/>
      <c r="Z138" s="18"/>
    </row>
    <row r="139" spans="1:26">
      <c r="A139" s="18" t="s">
        <v>247</v>
      </c>
      <c r="B139" s="18" t="s">
        <v>251</v>
      </c>
      <c r="C139" s="18" t="s">
        <v>432</v>
      </c>
      <c r="D139" s="18">
        <v>159624</v>
      </c>
      <c r="E139" s="18">
        <v>146062.34495999999</v>
      </c>
      <c r="F139" s="18">
        <f t="shared" si="8"/>
        <v>102243.64147199999</v>
      </c>
      <c r="G139" s="18">
        <f t="shared" si="9"/>
        <v>21909.351743999996</v>
      </c>
      <c r="H139" s="18">
        <f t="shared" si="10"/>
        <v>21909.351743999996</v>
      </c>
      <c r="I139" s="18">
        <v>3192.48</v>
      </c>
      <c r="J139" s="18">
        <v>4463.0870400000003</v>
      </c>
      <c r="K139" s="18">
        <f t="shared" si="11"/>
        <v>446.30870400000003</v>
      </c>
      <c r="L139" s="18">
        <v>5886</v>
      </c>
      <c r="M139" s="46">
        <v>0</v>
      </c>
      <c r="N139" s="18">
        <v>74.412795787199997</v>
      </c>
      <c r="O139" s="18">
        <v>46.980663069800002</v>
      </c>
      <c r="P139" s="18">
        <v>4.4934861600000001E-2</v>
      </c>
      <c r="Q139" s="18">
        <v>146.55289340159999</v>
      </c>
      <c r="R139" s="18">
        <v>30.529696607999998</v>
      </c>
      <c r="S139" s="18"/>
      <c r="T139" s="19"/>
      <c r="U139" s="18"/>
      <c r="V139" s="18"/>
      <c r="W139" s="18"/>
      <c r="X139" s="18"/>
      <c r="Y139" s="18"/>
      <c r="Z139" s="18"/>
    </row>
    <row r="140" spans="1:26">
      <c r="A140" s="18" t="s">
        <v>247</v>
      </c>
      <c r="B140" s="18" t="s">
        <v>252</v>
      </c>
      <c r="C140" s="18" t="s">
        <v>433</v>
      </c>
      <c r="D140" s="18">
        <v>200286</v>
      </c>
      <c r="E140" s="18">
        <v>153951.83676000001</v>
      </c>
      <c r="F140" s="18">
        <f t="shared" si="8"/>
        <v>107766.285732</v>
      </c>
      <c r="G140" s="18">
        <f t="shared" si="9"/>
        <v>23092.775514000001</v>
      </c>
      <c r="H140" s="18">
        <f t="shared" si="10"/>
        <v>23092.775514000001</v>
      </c>
      <c r="I140" s="18">
        <v>4005.72</v>
      </c>
      <c r="J140" s="18">
        <v>4674.6752399999996</v>
      </c>
      <c r="K140" s="18">
        <f t="shared" si="11"/>
        <v>467.46752399999997</v>
      </c>
      <c r="L140" s="18">
        <v>37557</v>
      </c>
      <c r="M140" s="46">
        <v>0</v>
      </c>
      <c r="N140" s="18">
        <v>78.4588316472</v>
      </c>
      <c r="O140" s="18">
        <v>49.545554300900001</v>
      </c>
      <c r="P140" s="18">
        <v>4.7354721500000002E-2</v>
      </c>
      <c r="Q140" s="18">
        <v>154.54240140959999</v>
      </c>
      <c r="R140" s="18">
        <v>34.446527478</v>
      </c>
      <c r="S140" s="18"/>
      <c r="T140" s="19"/>
      <c r="U140" s="18"/>
      <c r="V140" s="18"/>
      <c r="W140" s="18"/>
      <c r="X140" s="18"/>
      <c r="Y140" s="18"/>
      <c r="Z140" s="18"/>
    </row>
    <row r="141" spans="1:26">
      <c r="A141" s="18" t="s">
        <v>253</v>
      </c>
      <c r="B141" s="18" t="s">
        <v>254</v>
      </c>
      <c r="C141" s="18" t="s">
        <v>434</v>
      </c>
      <c r="D141" s="18">
        <v>178416</v>
      </c>
      <c r="E141" s="18">
        <v>118823.27184</v>
      </c>
      <c r="F141" s="18">
        <f t="shared" si="8"/>
        <v>83176.290287999989</v>
      </c>
      <c r="G141" s="18">
        <f t="shared" si="9"/>
        <v>17823.490775999999</v>
      </c>
      <c r="H141" s="18">
        <f t="shared" si="10"/>
        <v>17823.490775999999</v>
      </c>
      <c r="I141" s="18">
        <v>3568.32</v>
      </c>
      <c r="J141" s="18">
        <v>3570.1041599999999</v>
      </c>
      <c r="K141" s="18">
        <f t="shared" si="11"/>
        <v>357.01041600000002</v>
      </c>
      <c r="L141" s="18">
        <v>52542</v>
      </c>
      <c r="M141" s="46">
        <v>0</v>
      </c>
      <c r="N141" s="18">
        <v>60.561069508800003</v>
      </c>
      <c r="O141" s="18">
        <v>38.245950937099998</v>
      </c>
      <c r="P141" s="18">
        <v>3.6539965200000003E-2</v>
      </c>
      <c r="Q141" s="18">
        <v>119.3332198464</v>
      </c>
      <c r="R141" s="18">
        <v>28.287571031999999</v>
      </c>
      <c r="S141" s="18"/>
      <c r="T141" s="19"/>
      <c r="U141" s="18"/>
      <c r="V141" s="18"/>
      <c r="W141" s="18"/>
      <c r="X141" s="18"/>
      <c r="Y141" s="18"/>
      <c r="Z141" s="18"/>
    </row>
    <row r="142" spans="1:26">
      <c r="A142" s="18" t="s">
        <v>253</v>
      </c>
      <c r="B142" s="18" t="s">
        <v>255</v>
      </c>
      <c r="C142" s="18" t="s">
        <v>435</v>
      </c>
      <c r="D142" s="18">
        <v>131490</v>
      </c>
      <c r="E142" s="18">
        <v>107707.4037</v>
      </c>
      <c r="F142" s="18">
        <f t="shared" si="8"/>
        <v>75395.182589999997</v>
      </c>
      <c r="G142" s="18">
        <f t="shared" si="9"/>
        <v>16156.110554999999</v>
      </c>
      <c r="H142" s="18">
        <f t="shared" si="10"/>
        <v>16156.110554999999</v>
      </c>
      <c r="I142" s="18">
        <v>2629.8</v>
      </c>
      <c r="J142" s="18">
        <v>3270.1563000000001</v>
      </c>
      <c r="K142" s="18">
        <f t="shared" si="11"/>
        <v>327.01563000000004</v>
      </c>
      <c r="L142" s="18">
        <v>17847</v>
      </c>
      <c r="M142" s="46">
        <v>0</v>
      </c>
      <c r="N142" s="18">
        <v>54.876081204000002</v>
      </c>
      <c r="O142" s="18">
        <v>34.647852105299997</v>
      </c>
      <c r="P142" s="18">
        <v>3.3130085699999999E-2</v>
      </c>
      <c r="Q142" s="18">
        <v>108.100439352</v>
      </c>
      <c r="R142" s="18">
        <v>23.488486784999999</v>
      </c>
      <c r="S142" s="18"/>
      <c r="T142" s="19"/>
      <c r="U142" s="18"/>
      <c r="V142" s="18"/>
      <c r="W142" s="18"/>
      <c r="X142" s="18"/>
      <c r="Y142" s="18"/>
      <c r="Z142" s="18"/>
    </row>
    <row r="143" spans="1:26">
      <c r="A143" s="18" t="s">
        <v>253</v>
      </c>
      <c r="B143" s="18" t="s">
        <v>256</v>
      </c>
      <c r="C143" s="18" t="s">
        <v>436</v>
      </c>
      <c r="D143" s="18">
        <v>434754</v>
      </c>
      <c r="E143" s="18">
        <v>382648.73310000001</v>
      </c>
      <c r="F143" s="18">
        <f t="shared" si="8"/>
        <v>267854.11316999997</v>
      </c>
      <c r="G143" s="18">
        <f t="shared" si="9"/>
        <v>57397.309965</v>
      </c>
      <c r="H143" s="18">
        <f t="shared" si="10"/>
        <v>57397.309965</v>
      </c>
      <c r="I143" s="18">
        <v>8695.08</v>
      </c>
      <c r="J143" s="18">
        <v>11673.144899999999</v>
      </c>
      <c r="K143" s="18">
        <f t="shared" si="11"/>
        <v>1167.31449</v>
      </c>
      <c r="L143" s="18">
        <v>31617</v>
      </c>
      <c r="M143" s="46">
        <v>0</v>
      </c>
      <c r="N143" s="18">
        <v>194.9539671</v>
      </c>
      <c r="O143" s="18">
        <v>123.0886613656</v>
      </c>
      <c r="P143" s="18">
        <v>0.11771396720000001</v>
      </c>
      <c r="Q143" s="18">
        <v>383.97172845599999</v>
      </c>
      <c r="R143" s="18">
        <v>81.151571114999996</v>
      </c>
      <c r="S143" s="18"/>
      <c r="T143" s="19"/>
      <c r="U143" s="18"/>
      <c r="V143" s="18"/>
      <c r="W143" s="18"/>
      <c r="X143" s="18"/>
      <c r="Y143" s="18"/>
      <c r="Z143" s="18"/>
    </row>
    <row r="144" spans="1:26">
      <c r="A144" s="18" t="s">
        <v>253</v>
      </c>
      <c r="B144" s="18" t="s">
        <v>257</v>
      </c>
      <c r="C144" s="18" t="s">
        <v>437</v>
      </c>
      <c r="D144" s="18">
        <v>486405</v>
      </c>
      <c r="E144" s="18">
        <v>382669.40564999997</v>
      </c>
      <c r="F144" s="18">
        <f t="shared" si="8"/>
        <v>267868.58395499998</v>
      </c>
      <c r="G144" s="18">
        <f t="shared" si="9"/>
        <v>57400.410847499996</v>
      </c>
      <c r="H144" s="18">
        <f t="shared" si="10"/>
        <v>57400.410847499996</v>
      </c>
      <c r="I144" s="18">
        <v>9728.1</v>
      </c>
      <c r="J144" s="18">
        <v>11805.049349999999</v>
      </c>
      <c r="K144" s="18">
        <f t="shared" si="11"/>
        <v>1180.5049349999999</v>
      </c>
      <c r="L144" s="18">
        <v>82404</v>
      </c>
      <c r="M144" s="46">
        <v>0</v>
      </c>
      <c r="N144" s="18">
        <v>195.17954194800001</v>
      </c>
      <c r="O144" s="18">
        <v>123.3077282233</v>
      </c>
      <c r="P144" s="18">
        <v>0.11775329750000001</v>
      </c>
      <c r="Q144" s="18">
        <v>384.11819492400002</v>
      </c>
      <c r="R144" s="18">
        <v>84.855745732499997</v>
      </c>
      <c r="S144" s="18"/>
      <c r="T144" s="19"/>
      <c r="U144" s="18"/>
      <c r="V144" s="18"/>
      <c r="W144" s="18"/>
      <c r="X144" s="18"/>
      <c r="Y144" s="18"/>
      <c r="Z144" s="18"/>
    </row>
    <row r="145" spans="1:26">
      <c r="A145" s="18" t="s">
        <v>253</v>
      </c>
      <c r="B145" s="18" t="s">
        <v>258</v>
      </c>
      <c r="C145" s="48" t="s">
        <v>438</v>
      </c>
      <c r="D145" s="18">
        <v>1384317</v>
      </c>
      <c r="E145" s="18">
        <v>723010.09860000003</v>
      </c>
      <c r="F145" s="18">
        <v>506107.06902</v>
      </c>
      <c r="G145" s="18">
        <v>108451.51479</v>
      </c>
      <c r="H145" s="18">
        <v>108451.51479</v>
      </c>
      <c r="I145" s="18">
        <v>27686.34</v>
      </c>
      <c r="J145" s="18">
        <v>24724.877399999998</v>
      </c>
      <c r="K145" s="18">
        <v>2472.48774</v>
      </c>
      <c r="L145" s="18">
        <v>363231</v>
      </c>
      <c r="M145" s="46">
        <v>245728.34999999998</v>
      </c>
      <c r="N145" s="18">
        <v>371.47020681599997</v>
      </c>
      <c r="O145" s="18">
        <v>235.62821881000002</v>
      </c>
      <c r="P145" s="18">
        <v>0.22308777460000001</v>
      </c>
      <c r="Q145" s="18">
        <v>726.82996107600002</v>
      </c>
      <c r="R145" s="18">
        <v>176.09356880999999</v>
      </c>
      <c r="S145" s="18"/>
      <c r="T145" s="19"/>
      <c r="U145" s="18"/>
      <c r="V145" s="18"/>
      <c r="W145" s="18"/>
      <c r="X145" s="18"/>
      <c r="Y145" s="18"/>
      <c r="Z145" s="18"/>
    </row>
    <row r="146" spans="1:26">
      <c r="A146" s="18" t="s">
        <v>253</v>
      </c>
      <c r="B146" s="18" t="s">
        <v>259</v>
      </c>
      <c r="C146" s="18" t="s">
        <v>439</v>
      </c>
      <c r="D146" s="18">
        <v>318357</v>
      </c>
      <c r="E146" s="18">
        <v>215871.51456000001</v>
      </c>
      <c r="F146" s="18">
        <f t="shared" si="8"/>
        <v>151110.060192</v>
      </c>
      <c r="G146" s="18">
        <f t="shared" si="9"/>
        <v>32380.727183999999</v>
      </c>
      <c r="H146" s="18">
        <f t="shared" si="10"/>
        <v>32380.727183999999</v>
      </c>
      <c r="I146" s="18">
        <v>6367.14</v>
      </c>
      <c r="J146" s="18">
        <v>6341.6714400000001</v>
      </c>
      <c r="K146" s="18">
        <f t="shared" si="11"/>
        <v>634.16714400000001</v>
      </c>
      <c r="L146" s="18">
        <v>89748</v>
      </c>
      <c r="M146" s="46">
        <v>0</v>
      </c>
      <c r="N146" s="18">
        <v>109.8754577352</v>
      </c>
      <c r="O146" s="18">
        <v>69.337476780700001</v>
      </c>
      <c r="P146" s="18">
        <v>6.6347686500000003E-2</v>
      </c>
      <c r="Q146" s="18">
        <v>216.77869319760001</v>
      </c>
      <c r="R146" s="18">
        <v>50.956095707999999</v>
      </c>
      <c r="S146" s="18"/>
      <c r="T146" s="19"/>
      <c r="U146" s="18"/>
      <c r="V146" s="18"/>
      <c r="W146" s="18"/>
      <c r="X146" s="18"/>
      <c r="Y146" s="18"/>
      <c r="Z146" s="18"/>
    </row>
    <row r="147" spans="1:26">
      <c r="A147" s="18" t="s">
        <v>260</v>
      </c>
      <c r="B147" s="18" t="s">
        <v>261</v>
      </c>
      <c r="C147" s="18" t="s">
        <v>440</v>
      </c>
      <c r="D147" s="18">
        <v>531387</v>
      </c>
      <c r="E147" s="18">
        <v>409423.05576000002</v>
      </c>
      <c r="F147" s="18">
        <f t="shared" si="8"/>
        <v>286596.13903199998</v>
      </c>
      <c r="G147" s="18">
        <f t="shared" si="9"/>
        <v>61413.458363999998</v>
      </c>
      <c r="H147" s="18">
        <f t="shared" si="10"/>
        <v>61413.458363999998</v>
      </c>
      <c r="I147" s="18">
        <v>10627.74</v>
      </c>
      <c r="J147" s="18">
        <v>12498.222239999999</v>
      </c>
      <c r="K147" s="18">
        <f t="shared" si="11"/>
        <v>1249.822224</v>
      </c>
      <c r="L147" s="18">
        <v>29835</v>
      </c>
      <c r="M147" s="46">
        <v>69080.31</v>
      </c>
      <c r="N147" s="18">
        <v>208.59971173919999</v>
      </c>
      <c r="O147" s="18">
        <v>131.7057512561</v>
      </c>
      <c r="P147" s="18">
        <v>0.12595276429999999</v>
      </c>
      <c r="Q147" s="18">
        <v>410.96580942959997</v>
      </c>
      <c r="R147" s="18">
        <v>86.642826768000006</v>
      </c>
      <c r="S147" s="18"/>
      <c r="T147" s="19"/>
      <c r="U147" s="18"/>
      <c r="V147" s="18"/>
      <c r="W147" s="18"/>
      <c r="X147" s="18"/>
      <c r="Y147" s="18"/>
      <c r="Z147" s="18"/>
    </row>
    <row r="148" spans="1:26">
      <c r="A148" s="18" t="s">
        <v>260</v>
      </c>
      <c r="B148" s="18" t="s">
        <v>262</v>
      </c>
      <c r="C148" s="18" t="s">
        <v>441</v>
      </c>
      <c r="D148" s="18">
        <v>230634</v>
      </c>
      <c r="E148" s="18">
        <v>137520.13518000001</v>
      </c>
      <c r="F148" s="18">
        <f t="shared" si="8"/>
        <v>96264.094626000006</v>
      </c>
      <c r="G148" s="18">
        <f t="shared" si="9"/>
        <v>20628.020277</v>
      </c>
      <c r="H148" s="18">
        <f t="shared" si="10"/>
        <v>20628.020277</v>
      </c>
      <c r="I148" s="18">
        <v>4612.68</v>
      </c>
      <c r="J148" s="18">
        <v>4089.1408200000001</v>
      </c>
      <c r="K148" s="18">
        <f t="shared" si="11"/>
        <v>408.91408200000001</v>
      </c>
      <c r="L148" s="18">
        <v>65961</v>
      </c>
      <c r="M148" s="46">
        <v>18450.72</v>
      </c>
      <c r="N148" s="18">
        <v>70.059366741600002</v>
      </c>
      <c r="O148" s="18">
        <v>44.233814619500002</v>
      </c>
      <c r="P148" s="18">
        <v>4.2278916200000002E-2</v>
      </c>
      <c r="Q148" s="18">
        <v>138.1575151728</v>
      </c>
      <c r="R148" s="18">
        <v>33.132742119</v>
      </c>
      <c r="S148" s="18"/>
      <c r="T148" s="19"/>
      <c r="U148" s="18"/>
      <c r="V148" s="18"/>
      <c r="W148" s="18"/>
      <c r="X148" s="18"/>
      <c r="Y148" s="18"/>
      <c r="Z148" s="18"/>
    </row>
    <row r="149" spans="1:26">
      <c r="A149" s="18" t="s">
        <v>260</v>
      </c>
      <c r="B149" s="18" t="s">
        <v>263</v>
      </c>
      <c r="C149" s="18" t="s">
        <v>442</v>
      </c>
      <c r="D149" s="18">
        <v>449955</v>
      </c>
      <c r="E149" s="18">
        <v>270751.42215</v>
      </c>
      <c r="F149" s="18">
        <f t="shared" si="8"/>
        <v>189525.995505</v>
      </c>
      <c r="G149" s="18">
        <f t="shared" si="9"/>
        <v>40612.7133225</v>
      </c>
      <c r="H149" s="18">
        <f t="shared" si="10"/>
        <v>40612.7133225</v>
      </c>
      <c r="I149" s="18">
        <v>8999.1</v>
      </c>
      <c r="J149" s="18">
        <v>8220.67785</v>
      </c>
      <c r="K149" s="18">
        <f t="shared" si="11"/>
        <v>822.06778500000007</v>
      </c>
      <c r="L149" s="18">
        <v>103437</v>
      </c>
      <c r="M149" s="46">
        <v>58494.15</v>
      </c>
      <c r="N149" s="18">
        <v>138.05177392799999</v>
      </c>
      <c r="O149" s="18">
        <v>87.202694144500001</v>
      </c>
      <c r="P149" s="18">
        <v>8.3281733900000002E-2</v>
      </c>
      <c r="Q149" s="18">
        <v>271.99453676399997</v>
      </c>
      <c r="R149" s="18">
        <v>63.375348307499998</v>
      </c>
      <c r="S149" s="18"/>
      <c r="T149" s="19"/>
      <c r="U149" s="18"/>
      <c r="V149" s="18"/>
      <c r="W149" s="18"/>
      <c r="X149" s="18"/>
      <c r="Y149" s="18"/>
      <c r="Z149" s="18"/>
    </row>
    <row r="150" spans="1:26">
      <c r="A150" s="18" t="s">
        <v>260</v>
      </c>
      <c r="B150" s="18" t="s">
        <v>264</v>
      </c>
      <c r="C150" s="18" t="s">
        <v>443</v>
      </c>
      <c r="D150" s="18">
        <v>195669</v>
      </c>
      <c r="E150" s="18">
        <v>186061.65210000001</v>
      </c>
      <c r="F150" s="18">
        <f t="shared" si="8"/>
        <v>130243.15647</v>
      </c>
      <c r="G150" s="18">
        <f t="shared" si="9"/>
        <v>27909.247814999999</v>
      </c>
      <c r="H150" s="18">
        <f t="shared" si="10"/>
        <v>27909.247814999999</v>
      </c>
      <c r="I150" s="18">
        <v>3913.38</v>
      </c>
      <c r="J150" s="18">
        <v>5693.9678999999996</v>
      </c>
      <c r="K150" s="18">
        <f t="shared" si="11"/>
        <v>569.39679000000001</v>
      </c>
      <c r="L150" s="18">
        <v>0</v>
      </c>
      <c r="M150" s="47">
        <v>0</v>
      </c>
      <c r="N150" s="18">
        <v>94.785976980000001</v>
      </c>
      <c r="O150" s="18">
        <v>59.841356348799998</v>
      </c>
      <c r="P150" s="18">
        <v>5.7242457199999999E-2</v>
      </c>
      <c r="Q150" s="18">
        <v>186.669008676</v>
      </c>
      <c r="R150" s="18">
        <v>38.348188964999999</v>
      </c>
      <c r="T150" s="19"/>
      <c r="U150" s="18"/>
    </row>
    <row r="151" spans="1:26">
      <c r="A151" s="18" t="s">
        <v>260</v>
      </c>
      <c r="B151" s="18" t="s">
        <v>265</v>
      </c>
      <c r="C151" s="18" t="s">
        <v>444</v>
      </c>
      <c r="D151" s="18">
        <v>163863</v>
      </c>
      <c r="E151" s="18">
        <v>115759.37772</v>
      </c>
      <c r="F151" s="18">
        <f t="shared" si="8"/>
        <v>81031.564404000004</v>
      </c>
      <c r="G151" s="18">
        <f t="shared" si="9"/>
        <v>17363.906658</v>
      </c>
      <c r="H151" s="18">
        <f t="shared" si="10"/>
        <v>17363.906658</v>
      </c>
      <c r="I151" s="18">
        <v>3277.26</v>
      </c>
      <c r="J151" s="18">
        <v>3696.74928</v>
      </c>
      <c r="K151" s="18">
        <f t="shared" si="11"/>
        <v>369.67492800000002</v>
      </c>
      <c r="L151" s="18">
        <v>41148</v>
      </c>
      <c r="M151" s="47">
        <v>0</v>
      </c>
      <c r="N151" s="18">
        <v>59.191853090400002</v>
      </c>
      <c r="O151" s="18">
        <v>37.447762595599997</v>
      </c>
      <c r="P151" s="18">
        <v>3.5652416899999997E-2</v>
      </c>
      <c r="Q151" s="18">
        <v>116.2416011112</v>
      </c>
      <c r="R151" s="18">
        <v>26.863858656000001</v>
      </c>
      <c r="T151" s="19"/>
      <c r="U151" s="18"/>
    </row>
  </sheetData>
  <mergeCells count="3">
    <mergeCell ref="C1:C2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obliczenia_efekt_PM10</vt:lpstr>
      <vt:lpstr>obliczenia_efekt_PM2,5</vt:lpstr>
      <vt:lpstr>obliczenia_efekt_B(a)P</vt:lpstr>
      <vt:lpstr>obliczenia_efekt_NO2</vt:lpstr>
      <vt:lpstr>obliczenia_efekt_SO2</vt:lpstr>
      <vt:lpstr>termomodernizacja</vt:lpstr>
      <vt:lpstr>źródła ciepła</vt:lpstr>
      <vt:lpstr>emisja powierzchniowa_miasta</vt:lpstr>
      <vt:lpstr>emisja powierzchniowa_gminy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Cenowski</dc:creator>
  <cp:lastModifiedBy>kapusniakm</cp:lastModifiedBy>
  <dcterms:created xsi:type="dcterms:W3CDTF">2017-01-19T07:53:28Z</dcterms:created>
  <dcterms:modified xsi:type="dcterms:W3CDTF">2017-02-22T12:02:40Z</dcterms:modified>
</cp:coreProperties>
</file>